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60" activeTab="9"/>
  </bookViews>
  <sheets>
    <sheet name="орлого" sheetId="1" r:id="rId1"/>
    <sheet name="ЗДТГ" sheetId="2" r:id="rId2"/>
    <sheet name="ИТХ" sheetId="3" r:id="rId3"/>
    <sheet name="ОНХСан" sheetId="4" r:id="rId4"/>
    <sheet name="Сургууль" sheetId="5" r:id="rId5"/>
    <sheet name="Цэцэрлэг" sheetId="6" r:id="rId6"/>
    <sheet name="Соёлын төв" sheetId="7" r:id="rId7"/>
    <sheet name="Хүн эмнэлэг" sheetId="8" r:id="rId8"/>
    <sheet name="сан" sheetId="17" r:id="rId9"/>
    <sheet name="нийт дүн" sheetId="14" r:id="rId10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5" l="1"/>
  <c r="F26" i="4" l="1"/>
  <c r="G26" i="4"/>
  <c r="H26" i="4"/>
  <c r="I26" i="4"/>
  <c r="J26" i="4"/>
  <c r="D26" i="4"/>
  <c r="E26" i="4"/>
  <c r="D25" i="4"/>
  <c r="D20" i="4" s="1"/>
  <c r="D27" i="4" s="1"/>
  <c r="E25" i="4"/>
  <c r="H25" i="4"/>
  <c r="I25" i="4"/>
  <c r="D67" i="3"/>
  <c r="E67" i="3"/>
  <c r="F67" i="3"/>
  <c r="D71" i="3"/>
  <c r="D78" i="3" s="1"/>
  <c r="E78" i="3"/>
  <c r="F78" i="3"/>
  <c r="I78" i="3"/>
  <c r="F17" i="4" l="1"/>
  <c r="F25" i="4" s="1"/>
  <c r="C26" i="4"/>
  <c r="I13" i="4"/>
  <c r="H13" i="4"/>
  <c r="F53" i="1"/>
  <c r="G94" i="7"/>
  <c r="I94" i="7"/>
  <c r="D93" i="7"/>
  <c r="E93" i="7"/>
  <c r="F93" i="7"/>
  <c r="G93" i="7"/>
  <c r="H93" i="7"/>
  <c r="I93" i="7"/>
  <c r="J93" i="7"/>
  <c r="C93" i="7"/>
  <c r="D77" i="3"/>
  <c r="E77" i="3"/>
  <c r="F77" i="3"/>
  <c r="G77" i="3"/>
  <c r="H77" i="3"/>
  <c r="I77" i="3"/>
  <c r="J77" i="3"/>
  <c r="C77" i="3"/>
  <c r="D23" i="4"/>
  <c r="F16" i="5"/>
  <c r="G16" i="5" s="1"/>
  <c r="F17" i="5"/>
  <c r="G17" i="5" s="1"/>
  <c r="F18" i="5"/>
  <c r="G18" i="5" s="1"/>
  <c r="F19" i="5"/>
  <c r="G19" i="5" s="1"/>
  <c r="F15" i="5"/>
  <c r="G15" i="5" s="1"/>
  <c r="E122" i="17" l="1"/>
  <c r="F122" i="17"/>
  <c r="E120" i="17"/>
  <c r="F120" i="17"/>
  <c r="I6" i="1" l="1"/>
  <c r="I49" i="1"/>
  <c r="I50" i="1"/>
  <c r="I51" i="1"/>
  <c r="I52" i="1"/>
  <c r="I53" i="1"/>
  <c r="C48" i="1"/>
  <c r="I48" i="1" s="1"/>
  <c r="D48" i="1"/>
  <c r="E48" i="1"/>
  <c r="H48" i="1"/>
  <c r="E71" i="3" l="1"/>
  <c r="F71" i="3"/>
  <c r="G71" i="3"/>
  <c r="H71" i="3"/>
  <c r="I71" i="3"/>
  <c r="J71" i="3"/>
  <c r="C71" i="3"/>
  <c r="D73" i="3"/>
  <c r="E73" i="3"/>
  <c r="F73" i="3"/>
  <c r="G73" i="3"/>
  <c r="H73" i="3"/>
  <c r="I73" i="3"/>
  <c r="J73" i="3"/>
  <c r="C73" i="3"/>
  <c r="F69" i="3"/>
  <c r="F76" i="3" s="1"/>
  <c r="D76" i="3"/>
  <c r="E76" i="3"/>
  <c r="G76" i="3"/>
  <c r="H76" i="3"/>
  <c r="I76" i="3"/>
  <c r="C67" i="3"/>
  <c r="J69" i="3"/>
  <c r="J76" i="3" s="1"/>
  <c r="C76" i="3"/>
  <c r="G54" i="17"/>
  <c r="G55" i="17"/>
  <c r="G56" i="17"/>
  <c r="G58" i="17"/>
  <c r="G59" i="17"/>
  <c r="G43" i="17"/>
  <c r="G44" i="17"/>
  <c r="G45" i="17"/>
  <c r="G47" i="17"/>
  <c r="G48" i="17"/>
  <c r="F9" i="17"/>
  <c r="G9" i="17"/>
  <c r="G10" i="17"/>
  <c r="G11" i="17"/>
  <c r="G12" i="17"/>
  <c r="G14" i="17"/>
  <c r="G15" i="17"/>
  <c r="J16" i="8" l="1"/>
  <c r="J17" i="8"/>
  <c r="J18" i="8"/>
  <c r="J19" i="8"/>
  <c r="J15" i="8"/>
  <c r="G19" i="8"/>
  <c r="J85" i="7"/>
  <c r="H90" i="7"/>
  <c r="I90" i="7"/>
  <c r="J90" i="7"/>
  <c r="J17" i="7"/>
  <c r="J18" i="7"/>
  <c r="J19" i="7"/>
  <c r="J20" i="7"/>
  <c r="J16" i="7"/>
  <c r="J16" i="6"/>
  <c r="J17" i="6"/>
  <c r="J18" i="6"/>
  <c r="J19" i="6"/>
  <c r="J15" i="6"/>
  <c r="J96" i="5"/>
  <c r="J97" i="5"/>
  <c r="J98" i="5"/>
  <c r="J99" i="5"/>
  <c r="J95" i="5"/>
  <c r="J15" i="5"/>
  <c r="J16" i="5"/>
  <c r="J17" i="5"/>
  <c r="J18" i="5"/>
  <c r="J19" i="5"/>
  <c r="J72" i="2"/>
  <c r="J73" i="2"/>
  <c r="J74" i="2"/>
  <c r="J75" i="2"/>
  <c r="J71" i="2"/>
  <c r="J16" i="2"/>
  <c r="J17" i="2"/>
  <c r="J18" i="2"/>
  <c r="J19" i="2"/>
  <c r="H14" i="2"/>
  <c r="I14" i="2"/>
  <c r="D14" i="2"/>
  <c r="C14" i="2"/>
  <c r="F17" i="7"/>
  <c r="F18" i="7"/>
  <c r="F19" i="7"/>
  <c r="F20" i="7"/>
  <c r="F16" i="7"/>
  <c r="E14" i="7"/>
  <c r="E13" i="5"/>
  <c r="E10" i="5"/>
  <c r="F96" i="5"/>
  <c r="G96" i="5" s="1"/>
  <c r="F97" i="5"/>
  <c r="G97" i="5" s="1"/>
  <c r="F98" i="5"/>
  <c r="G98" i="5" s="1"/>
  <c r="F99" i="5"/>
  <c r="G99" i="5" s="1"/>
  <c r="E101" i="5"/>
  <c r="F95" i="5"/>
  <c r="G95" i="5" s="1"/>
  <c r="E34" i="5"/>
  <c r="E33" i="5"/>
  <c r="F16" i="6"/>
  <c r="G16" i="6" s="1"/>
  <c r="F17" i="6"/>
  <c r="G17" i="6" s="1"/>
  <c r="F18" i="6"/>
  <c r="G18" i="6" s="1"/>
  <c r="F19" i="6"/>
  <c r="G19" i="6" s="1"/>
  <c r="F15" i="6"/>
  <c r="G15" i="6" s="1"/>
  <c r="E10" i="6"/>
  <c r="E13" i="6"/>
  <c r="E23" i="6"/>
  <c r="F16" i="8"/>
  <c r="G16" i="8" s="1"/>
  <c r="F17" i="8"/>
  <c r="G17" i="8" s="1"/>
  <c r="F18" i="8"/>
  <c r="G18" i="8" s="1"/>
  <c r="F19" i="8"/>
  <c r="F15" i="8"/>
  <c r="G15" i="8" s="1"/>
  <c r="E10" i="8"/>
  <c r="E29" i="8"/>
  <c r="E72" i="2"/>
  <c r="F72" i="2" s="1"/>
  <c r="G72" i="2" s="1"/>
  <c r="E73" i="2"/>
  <c r="F73" i="2" s="1"/>
  <c r="G73" i="2" s="1"/>
  <c r="E74" i="2"/>
  <c r="F74" i="2" s="1"/>
  <c r="G74" i="2" s="1"/>
  <c r="E75" i="2"/>
  <c r="F75" i="2" s="1"/>
  <c r="G75" i="2" s="1"/>
  <c r="E71" i="2"/>
  <c r="F71" i="2" s="1"/>
  <c r="G71" i="2" s="1"/>
  <c r="E65" i="2"/>
  <c r="E30" i="2"/>
  <c r="F16" i="2"/>
  <c r="G16" i="2" s="1"/>
  <c r="F17" i="2"/>
  <c r="G17" i="2" s="1"/>
  <c r="F19" i="2"/>
  <c r="G19" i="2" s="1"/>
  <c r="E13" i="2"/>
  <c r="F18" i="2"/>
  <c r="G18" i="2" s="1"/>
  <c r="J18" i="3"/>
  <c r="J19" i="3"/>
  <c r="J16" i="3"/>
  <c r="J17" i="3"/>
  <c r="J15" i="3"/>
  <c r="F12" i="17"/>
  <c r="J14" i="2" l="1"/>
  <c r="E14" i="2"/>
  <c r="D94" i="5"/>
  <c r="E94" i="5"/>
  <c r="H94" i="5"/>
  <c r="I94" i="5"/>
  <c r="C94" i="5"/>
  <c r="D14" i="5" l="1"/>
  <c r="E14" i="5"/>
  <c r="F14" i="5"/>
  <c r="C14" i="5"/>
  <c r="G14" i="5"/>
  <c r="H14" i="5"/>
  <c r="I14" i="5"/>
  <c r="F93" i="5"/>
  <c r="D14" i="6"/>
  <c r="E14" i="6"/>
  <c r="H14" i="6"/>
  <c r="I14" i="6"/>
  <c r="C14" i="6"/>
  <c r="G17" i="7"/>
  <c r="G18" i="7"/>
  <c r="G19" i="7"/>
  <c r="G20" i="7"/>
  <c r="G16" i="7"/>
  <c r="D15" i="7"/>
  <c r="E15" i="7"/>
  <c r="H15" i="7"/>
  <c r="I15" i="7"/>
  <c r="C15" i="7"/>
  <c r="D60" i="8"/>
  <c r="D14" i="8"/>
  <c r="E14" i="8"/>
  <c r="H14" i="8"/>
  <c r="I14" i="8"/>
  <c r="C14" i="8"/>
  <c r="D70" i="2"/>
  <c r="E70" i="2"/>
  <c r="G70" i="2"/>
  <c r="H70" i="2"/>
  <c r="I70" i="2"/>
  <c r="J70" i="2"/>
  <c r="C70" i="2"/>
  <c r="N75" i="2"/>
  <c r="O75" i="2"/>
  <c r="P75" i="2" s="1"/>
  <c r="G17" i="3"/>
  <c r="F15" i="3"/>
  <c r="F16" i="3"/>
  <c r="G16" i="3" s="1"/>
  <c r="F17" i="3"/>
  <c r="F18" i="3"/>
  <c r="G18" i="3" s="1"/>
  <c r="F19" i="3"/>
  <c r="G19" i="3" s="1"/>
  <c r="D14" i="3"/>
  <c r="E14" i="3"/>
  <c r="H14" i="3"/>
  <c r="I14" i="3"/>
  <c r="C14" i="3"/>
  <c r="C11" i="1"/>
  <c r="J14" i="5" l="1"/>
  <c r="F14" i="3"/>
  <c r="J15" i="7"/>
  <c r="F15" i="7"/>
  <c r="F70" i="2"/>
  <c r="H27" i="1"/>
  <c r="F49" i="1"/>
  <c r="F48" i="1" s="1"/>
  <c r="E11" i="1"/>
  <c r="D35" i="1"/>
  <c r="E35" i="1"/>
  <c r="H35" i="1"/>
  <c r="D27" i="1"/>
  <c r="C35" i="1"/>
  <c r="D20" i="1"/>
  <c r="D19" i="1" s="1"/>
  <c r="F39" i="1" l="1"/>
  <c r="F40" i="1"/>
  <c r="G40" i="1" s="1"/>
  <c r="I39" i="1"/>
  <c r="I40" i="1"/>
  <c r="I38" i="1"/>
  <c r="G39" i="1" l="1"/>
  <c r="C58" i="2"/>
  <c r="M48" i="17" l="1"/>
  <c r="M47" i="17"/>
  <c r="M43" i="17"/>
  <c r="J73" i="7" l="1"/>
  <c r="F73" i="7"/>
  <c r="I72" i="7"/>
  <c r="H72" i="7"/>
  <c r="J72" i="7" s="1"/>
  <c r="E72" i="7"/>
  <c r="D72" i="7"/>
  <c r="C72" i="7"/>
  <c r="J71" i="7"/>
  <c r="F71" i="7"/>
  <c r="I70" i="7"/>
  <c r="H70" i="7"/>
  <c r="E70" i="7"/>
  <c r="D70" i="7"/>
  <c r="F70" i="7" s="1"/>
  <c r="C70" i="7"/>
  <c r="C69" i="7" s="1"/>
  <c r="I69" i="7"/>
  <c r="H69" i="7"/>
  <c r="E69" i="7"/>
  <c r="D69" i="7" l="1"/>
  <c r="F69" i="7" s="1"/>
  <c r="G69" i="7" s="1"/>
  <c r="F72" i="7"/>
  <c r="G72" i="7" s="1"/>
  <c r="J69" i="7"/>
  <c r="J70" i="7"/>
  <c r="G70" i="7"/>
  <c r="I8" i="4"/>
  <c r="I9" i="4"/>
  <c r="I15" i="4"/>
  <c r="J67" i="5" l="1"/>
  <c r="P67" i="5" s="1"/>
  <c r="Q67" i="5" s="1"/>
  <c r="F67" i="5"/>
  <c r="G67" i="5" s="1"/>
  <c r="O67" i="5" s="1"/>
  <c r="I66" i="5"/>
  <c r="H66" i="5"/>
  <c r="E66" i="5"/>
  <c r="D66" i="5"/>
  <c r="F66" i="5" s="1"/>
  <c r="C66" i="5"/>
  <c r="J65" i="5"/>
  <c r="P65" i="5" s="1"/>
  <c r="Q65" i="5" s="1"/>
  <c r="F65" i="5"/>
  <c r="G65" i="5" s="1"/>
  <c r="O65" i="5" s="1"/>
  <c r="I64" i="5"/>
  <c r="I63" i="5" s="1"/>
  <c r="H64" i="5"/>
  <c r="H63" i="5" s="1"/>
  <c r="E64" i="5"/>
  <c r="E63" i="5" s="1"/>
  <c r="D64" i="5"/>
  <c r="D63" i="5" s="1"/>
  <c r="C64" i="5"/>
  <c r="C63" i="5" s="1"/>
  <c r="F63" i="5" l="1"/>
  <c r="G63" i="5" s="1"/>
  <c r="J66" i="5"/>
  <c r="L66" i="5" s="1"/>
  <c r="J63" i="5"/>
  <c r="M66" i="5" s="1"/>
  <c r="F64" i="5"/>
  <c r="G64" i="5" s="1"/>
  <c r="O64" i="5" s="1"/>
  <c r="J64" i="5"/>
  <c r="P64" i="5" s="1"/>
  <c r="Q64" i="5" s="1"/>
  <c r="G66" i="5"/>
  <c r="O66" i="5" s="1"/>
  <c r="P66" i="5" l="1"/>
  <c r="Q66" i="5" s="1"/>
  <c r="O63" i="5"/>
  <c r="P63" i="5"/>
  <c r="Q63" i="5" s="1"/>
  <c r="N66" i="5"/>
  <c r="N79" i="14" l="1"/>
  <c r="C83" i="5"/>
  <c r="D83" i="5"/>
  <c r="E83" i="5"/>
  <c r="O84" i="6" l="1"/>
  <c r="O88" i="6"/>
  <c r="O90" i="6"/>
  <c r="O91" i="6"/>
  <c r="O92" i="6"/>
  <c r="O94" i="6"/>
  <c r="E71" i="14"/>
  <c r="F71" i="14"/>
  <c r="G71" i="14"/>
  <c r="H71" i="14"/>
  <c r="I71" i="14"/>
  <c r="J71" i="14"/>
  <c r="K71" i="14"/>
  <c r="E74" i="14"/>
  <c r="F74" i="14"/>
  <c r="G74" i="14"/>
  <c r="H74" i="14"/>
  <c r="I74" i="14"/>
  <c r="J74" i="14"/>
  <c r="K74" i="14"/>
  <c r="J75" i="14"/>
  <c r="D74" i="14"/>
  <c r="E63" i="14"/>
  <c r="F63" i="14"/>
  <c r="G63" i="14"/>
  <c r="H63" i="14"/>
  <c r="I63" i="14"/>
  <c r="J63" i="14"/>
  <c r="K63" i="14"/>
  <c r="E65" i="14"/>
  <c r="F65" i="14"/>
  <c r="G65" i="14"/>
  <c r="H65" i="14"/>
  <c r="I65" i="14"/>
  <c r="J65" i="14"/>
  <c r="K65" i="14"/>
  <c r="E66" i="14"/>
  <c r="F66" i="14"/>
  <c r="G66" i="14"/>
  <c r="H66" i="14"/>
  <c r="I66" i="14"/>
  <c r="J66" i="14"/>
  <c r="K66" i="14"/>
  <c r="E67" i="14"/>
  <c r="F67" i="14"/>
  <c r="G67" i="14"/>
  <c r="H67" i="14"/>
  <c r="I67" i="14"/>
  <c r="J67" i="14"/>
  <c r="K67" i="14"/>
  <c r="D63" i="14"/>
  <c r="D65" i="14"/>
  <c r="D66" i="14"/>
  <c r="D67" i="14"/>
  <c r="E54" i="14"/>
  <c r="F54" i="14"/>
  <c r="G54" i="14"/>
  <c r="H54" i="14"/>
  <c r="I54" i="14"/>
  <c r="J54" i="14"/>
  <c r="K54" i="14"/>
  <c r="E56" i="14"/>
  <c r="F56" i="14"/>
  <c r="I56" i="14"/>
  <c r="J56" i="14"/>
  <c r="K56" i="14"/>
  <c r="E57" i="14"/>
  <c r="F57" i="14"/>
  <c r="I57" i="14"/>
  <c r="J57" i="14"/>
  <c r="K57" i="14"/>
  <c r="E58" i="14"/>
  <c r="F58" i="14"/>
  <c r="I58" i="14"/>
  <c r="J58" i="14"/>
  <c r="K58" i="14"/>
  <c r="D54" i="14"/>
  <c r="D56" i="14"/>
  <c r="D57" i="14"/>
  <c r="D58" i="14"/>
  <c r="E45" i="14"/>
  <c r="F45" i="14"/>
  <c r="G45" i="14"/>
  <c r="H45" i="14"/>
  <c r="I45" i="14"/>
  <c r="J45" i="14"/>
  <c r="K45" i="14"/>
  <c r="E47" i="14"/>
  <c r="F47" i="14"/>
  <c r="G47" i="14"/>
  <c r="H47" i="14"/>
  <c r="I47" i="14"/>
  <c r="J47" i="14"/>
  <c r="K47" i="14"/>
  <c r="E48" i="14"/>
  <c r="F48" i="14"/>
  <c r="G48" i="14"/>
  <c r="H48" i="14"/>
  <c r="I48" i="14"/>
  <c r="J48" i="14"/>
  <c r="K48" i="14"/>
  <c r="E49" i="14"/>
  <c r="F49" i="14"/>
  <c r="G49" i="14"/>
  <c r="H49" i="14"/>
  <c r="I49" i="14"/>
  <c r="J49" i="14"/>
  <c r="K49" i="14"/>
  <c r="D45" i="14"/>
  <c r="D47" i="14"/>
  <c r="D48" i="14"/>
  <c r="D49" i="14"/>
  <c r="E36" i="14"/>
  <c r="F36" i="14"/>
  <c r="G36" i="14"/>
  <c r="H36" i="14"/>
  <c r="I36" i="14"/>
  <c r="J36" i="14"/>
  <c r="K36" i="14"/>
  <c r="E38" i="14"/>
  <c r="F38" i="14"/>
  <c r="G38" i="14"/>
  <c r="H38" i="14"/>
  <c r="I38" i="14"/>
  <c r="J38" i="14"/>
  <c r="K38" i="14"/>
  <c r="E39" i="14"/>
  <c r="F39" i="14"/>
  <c r="G39" i="14"/>
  <c r="H39" i="14"/>
  <c r="I39" i="14"/>
  <c r="J39" i="14"/>
  <c r="K39" i="14"/>
  <c r="E40" i="14"/>
  <c r="F40" i="14"/>
  <c r="G40" i="14"/>
  <c r="H40" i="14"/>
  <c r="I40" i="14"/>
  <c r="J40" i="14"/>
  <c r="K40" i="14"/>
  <c r="D36" i="14"/>
  <c r="D38" i="14"/>
  <c r="D39" i="14"/>
  <c r="D40" i="14"/>
  <c r="E26" i="14"/>
  <c r="F26" i="14"/>
  <c r="G26" i="14"/>
  <c r="H26" i="14"/>
  <c r="I26" i="14"/>
  <c r="J26" i="14"/>
  <c r="K26" i="14"/>
  <c r="F31" i="14"/>
  <c r="H31" i="14"/>
  <c r="K31" i="14"/>
  <c r="E17" i="14"/>
  <c r="F17" i="14"/>
  <c r="G17" i="14"/>
  <c r="H17" i="14"/>
  <c r="I17" i="14"/>
  <c r="J17" i="14"/>
  <c r="K17" i="14"/>
  <c r="E20" i="14"/>
  <c r="F20" i="14"/>
  <c r="G20" i="14"/>
  <c r="H20" i="14"/>
  <c r="I20" i="14"/>
  <c r="J20" i="14"/>
  <c r="K20" i="14"/>
  <c r="E21" i="14"/>
  <c r="F21" i="14"/>
  <c r="G21" i="14"/>
  <c r="H21" i="14"/>
  <c r="I21" i="14"/>
  <c r="J21" i="14"/>
  <c r="K21" i="14"/>
  <c r="E22" i="14"/>
  <c r="F22" i="14"/>
  <c r="G22" i="14"/>
  <c r="H22" i="14"/>
  <c r="I22" i="14"/>
  <c r="J22" i="14"/>
  <c r="K22" i="14"/>
  <c r="D20" i="14"/>
  <c r="D21" i="14"/>
  <c r="D22" i="14"/>
  <c r="E8" i="14"/>
  <c r="F8" i="14"/>
  <c r="G8" i="14"/>
  <c r="H8" i="14"/>
  <c r="I8" i="14"/>
  <c r="J8" i="14"/>
  <c r="K8" i="14"/>
  <c r="E11" i="14"/>
  <c r="F11" i="14"/>
  <c r="G11" i="14"/>
  <c r="H11" i="14"/>
  <c r="I11" i="14"/>
  <c r="J11" i="14"/>
  <c r="K11" i="14"/>
  <c r="E12" i="14"/>
  <c r="F12" i="14"/>
  <c r="G12" i="14"/>
  <c r="H12" i="14"/>
  <c r="I12" i="14"/>
  <c r="J12" i="14"/>
  <c r="K12" i="14"/>
  <c r="E13" i="14"/>
  <c r="F13" i="14"/>
  <c r="G13" i="14"/>
  <c r="H13" i="14"/>
  <c r="I13" i="14"/>
  <c r="J13" i="14"/>
  <c r="K13" i="14"/>
  <c r="D11" i="14"/>
  <c r="D12" i="14"/>
  <c r="D13" i="14"/>
  <c r="E73" i="14"/>
  <c r="F73" i="14"/>
  <c r="I120" i="17"/>
  <c r="I73" i="14" s="1"/>
  <c r="J120" i="17"/>
  <c r="J73" i="14" s="1"/>
  <c r="F75" i="14"/>
  <c r="I122" i="17"/>
  <c r="I75" i="14" s="1"/>
  <c r="J122" i="17"/>
  <c r="G105" i="17"/>
  <c r="D120" i="17"/>
  <c r="D122" i="17"/>
  <c r="D75" i="14" s="1"/>
  <c r="G31" i="14"/>
  <c r="H22" i="4"/>
  <c r="H20" i="4" s="1"/>
  <c r="H27" i="4" s="1"/>
  <c r="I22" i="4"/>
  <c r="J27" i="14" s="1"/>
  <c r="E28" i="14"/>
  <c r="E23" i="4"/>
  <c r="H23" i="4"/>
  <c r="I28" i="14" s="1"/>
  <c r="I23" i="4"/>
  <c r="J28" i="14" s="1"/>
  <c r="H24" i="4"/>
  <c r="I29" i="14" s="1"/>
  <c r="I24" i="4"/>
  <c r="J29" i="14" s="1"/>
  <c r="E30" i="14"/>
  <c r="F30" i="14"/>
  <c r="I30" i="14"/>
  <c r="J30" i="14"/>
  <c r="I31" i="14"/>
  <c r="J31" i="14"/>
  <c r="D31" i="14"/>
  <c r="C25" i="4"/>
  <c r="D30" i="14" s="1"/>
  <c r="D123" i="17"/>
  <c r="D76" i="14" s="1"/>
  <c r="F28" i="14" l="1"/>
  <c r="E20" i="4"/>
  <c r="E27" i="4" s="1"/>
  <c r="I27" i="14"/>
  <c r="J83" i="14"/>
  <c r="I20" i="4"/>
  <c r="I27" i="4" s="1"/>
  <c r="J84" i="14"/>
  <c r="F84" i="14"/>
  <c r="I83" i="14"/>
  <c r="D73" i="14"/>
  <c r="D84" i="14"/>
  <c r="E75" i="14"/>
  <c r="E84" i="14" s="1"/>
  <c r="E31" i="14"/>
  <c r="O71" i="8"/>
  <c r="P71" i="8"/>
  <c r="Q71" i="8" s="1"/>
  <c r="O73" i="8"/>
  <c r="P73" i="8"/>
  <c r="Q73" i="8" s="1"/>
  <c r="O75" i="8"/>
  <c r="P75" i="8"/>
  <c r="Q75" i="8"/>
  <c r="P89" i="7"/>
  <c r="Q89" i="7" s="1"/>
  <c r="P91" i="7"/>
  <c r="Q91" i="7" s="1"/>
  <c r="P93" i="7"/>
  <c r="Q93" i="7" s="1"/>
  <c r="O89" i="7"/>
  <c r="O90" i="5"/>
  <c r="O107" i="5"/>
  <c r="O109" i="5"/>
  <c r="O111" i="5"/>
  <c r="N117" i="2"/>
  <c r="N120" i="2"/>
  <c r="N122" i="2"/>
  <c r="O72" i="3"/>
  <c r="P72" i="3" s="1"/>
  <c r="O75" i="3"/>
  <c r="P75" i="3" s="1"/>
  <c r="O77" i="3"/>
  <c r="P77" i="3" s="1"/>
  <c r="P88" i="6"/>
  <c r="P90" i="6"/>
  <c r="P92" i="6"/>
  <c r="N72" i="3"/>
  <c r="N75" i="3"/>
  <c r="N77" i="3"/>
  <c r="H81" i="6"/>
  <c r="H80" i="6" s="1"/>
  <c r="G84" i="14" l="1"/>
  <c r="P90" i="5"/>
  <c r="Q90" i="5" s="1"/>
  <c r="P107" i="5"/>
  <c r="Q107" i="5" s="1"/>
  <c r="P109" i="5"/>
  <c r="Q109" i="5" s="1"/>
  <c r="P111" i="5"/>
  <c r="Q111" i="5" s="1"/>
  <c r="J68" i="7"/>
  <c r="P68" i="7" s="1"/>
  <c r="Q68" i="7" s="1"/>
  <c r="F68" i="7"/>
  <c r="G68" i="7" s="1"/>
  <c r="O68" i="7" s="1"/>
  <c r="I67" i="7"/>
  <c r="H67" i="7"/>
  <c r="E67" i="7"/>
  <c r="D67" i="7"/>
  <c r="C67" i="7"/>
  <c r="J66" i="7"/>
  <c r="P66" i="7" s="1"/>
  <c r="Q66" i="7" s="1"/>
  <c r="F66" i="7"/>
  <c r="G66" i="7" s="1"/>
  <c r="O66" i="7" s="1"/>
  <c r="I65" i="7"/>
  <c r="I64" i="7" s="1"/>
  <c r="H65" i="7"/>
  <c r="H64" i="7" s="1"/>
  <c r="E65" i="7"/>
  <c r="D65" i="7"/>
  <c r="D64" i="7" s="1"/>
  <c r="C65" i="7"/>
  <c r="J67" i="6"/>
  <c r="P67" i="6" s="1"/>
  <c r="F67" i="6"/>
  <c r="G67" i="6" s="1"/>
  <c r="O67" i="6" s="1"/>
  <c r="I66" i="6"/>
  <c r="H66" i="6"/>
  <c r="E66" i="6"/>
  <c r="D66" i="6"/>
  <c r="C66" i="6"/>
  <c r="J65" i="6"/>
  <c r="P65" i="6" s="1"/>
  <c r="F65" i="6"/>
  <c r="G65" i="6" s="1"/>
  <c r="O65" i="6" s="1"/>
  <c r="I64" i="6"/>
  <c r="I63" i="6" s="1"/>
  <c r="H64" i="6"/>
  <c r="H63" i="6" s="1"/>
  <c r="E64" i="6"/>
  <c r="E63" i="6" s="1"/>
  <c r="D64" i="6"/>
  <c r="D63" i="6" s="1"/>
  <c r="C64" i="6"/>
  <c r="D71" i="14"/>
  <c r="E123" i="17"/>
  <c r="E76" i="14" s="1"/>
  <c r="F123" i="17"/>
  <c r="F76" i="14" s="1"/>
  <c r="G123" i="17"/>
  <c r="G76" i="14" s="1"/>
  <c r="H123" i="17"/>
  <c r="H76" i="14" s="1"/>
  <c r="I123" i="17"/>
  <c r="I76" i="14" s="1"/>
  <c r="J123" i="17"/>
  <c r="J76" i="14" s="1"/>
  <c r="K123" i="17"/>
  <c r="K76" i="14" s="1"/>
  <c r="K114" i="17"/>
  <c r="G114" i="17"/>
  <c r="G112" i="17" s="1"/>
  <c r="K113" i="17"/>
  <c r="G113" i="17"/>
  <c r="J112" i="17"/>
  <c r="I112" i="17"/>
  <c r="K54" i="17" s="1"/>
  <c r="K53" i="17" s="1"/>
  <c r="K52" i="17" s="1"/>
  <c r="H112" i="17"/>
  <c r="F112" i="17"/>
  <c r="E112" i="17"/>
  <c r="D112" i="17"/>
  <c r="K111" i="17"/>
  <c r="G111" i="17"/>
  <c r="H111" i="17" s="1"/>
  <c r="J110" i="17"/>
  <c r="I110" i="17"/>
  <c r="F110" i="17"/>
  <c r="E110" i="17"/>
  <c r="D110" i="17"/>
  <c r="K109" i="17"/>
  <c r="K108" i="17" s="1"/>
  <c r="K107" i="17" s="1"/>
  <c r="G109" i="17"/>
  <c r="J108" i="17"/>
  <c r="I108" i="17"/>
  <c r="I107" i="17" s="1"/>
  <c r="H108" i="17"/>
  <c r="G108" i="17"/>
  <c r="G107" i="17" s="1"/>
  <c r="F108" i="17"/>
  <c r="E108" i="17"/>
  <c r="E107" i="17" s="1"/>
  <c r="D108" i="17"/>
  <c r="D107" i="17" s="1"/>
  <c r="J107" i="17"/>
  <c r="H107" i="17"/>
  <c r="F107" i="17"/>
  <c r="K103" i="17"/>
  <c r="K101" i="17" s="1"/>
  <c r="G103" i="17"/>
  <c r="K102" i="17"/>
  <c r="G102" i="17"/>
  <c r="J101" i="17"/>
  <c r="I101" i="17"/>
  <c r="H101" i="17"/>
  <c r="F101" i="17"/>
  <c r="E101" i="17"/>
  <c r="D101" i="17"/>
  <c r="K100" i="17"/>
  <c r="G100" i="17"/>
  <c r="H100" i="17" s="1"/>
  <c r="J99" i="17"/>
  <c r="I99" i="17"/>
  <c r="I104" i="17" s="1"/>
  <c r="K48" i="17" s="1"/>
  <c r="K46" i="17" s="1"/>
  <c r="F99" i="17"/>
  <c r="E99" i="17"/>
  <c r="D99" i="17"/>
  <c r="K98" i="17"/>
  <c r="K97" i="17" s="1"/>
  <c r="K96" i="17" s="1"/>
  <c r="G98" i="17"/>
  <c r="G97" i="17" s="1"/>
  <c r="G96" i="17" s="1"/>
  <c r="J97" i="17"/>
  <c r="J96" i="17" s="1"/>
  <c r="I97" i="17"/>
  <c r="H97" i="17"/>
  <c r="F97" i="17"/>
  <c r="F96" i="17" s="1"/>
  <c r="E97" i="17"/>
  <c r="E96" i="17" s="1"/>
  <c r="D97" i="17"/>
  <c r="D96" i="17" s="1"/>
  <c r="I96" i="17"/>
  <c r="H96" i="17"/>
  <c r="K92" i="17"/>
  <c r="G92" i="17"/>
  <c r="K91" i="17"/>
  <c r="K90" i="17" s="1"/>
  <c r="G91" i="17"/>
  <c r="J90" i="17"/>
  <c r="I90" i="17"/>
  <c r="H90" i="17"/>
  <c r="F90" i="17"/>
  <c r="E90" i="17"/>
  <c r="D90" i="17"/>
  <c r="K89" i="17"/>
  <c r="G89" i="17"/>
  <c r="H89" i="17" s="1"/>
  <c r="J88" i="17"/>
  <c r="I88" i="17"/>
  <c r="F88" i="17"/>
  <c r="E88" i="17"/>
  <c r="D88" i="17"/>
  <c r="K87" i="17"/>
  <c r="K86" i="17" s="1"/>
  <c r="K85" i="17" s="1"/>
  <c r="G87" i="17"/>
  <c r="G86" i="17" s="1"/>
  <c r="G85" i="17" s="1"/>
  <c r="J86" i="17"/>
  <c r="J85" i="17" s="1"/>
  <c r="I86" i="17"/>
  <c r="I85" i="17" s="1"/>
  <c r="H86" i="17"/>
  <c r="F86" i="17"/>
  <c r="E86" i="17"/>
  <c r="E85" i="17" s="1"/>
  <c r="D86" i="17"/>
  <c r="D85" i="17" s="1"/>
  <c r="H85" i="17"/>
  <c r="F85" i="17"/>
  <c r="K81" i="17"/>
  <c r="G81" i="17"/>
  <c r="K80" i="17"/>
  <c r="G80" i="17"/>
  <c r="J79" i="17"/>
  <c r="I79" i="17"/>
  <c r="H79" i="17"/>
  <c r="F79" i="17"/>
  <c r="E79" i="17"/>
  <c r="D79" i="17"/>
  <c r="K78" i="17"/>
  <c r="G78" i="17"/>
  <c r="H78" i="17" s="1"/>
  <c r="J77" i="17"/>
  <c r="I77" i="17"/>
  <c r="F77" i="17"/>
  <c r="E77" i="17"/>
  <c r="E119" i="17" s="1"/>
  <c r="D77" i="17"/>
  <c r="K76" i="17"/>
  <c r="K75" i="17" s="1"/>
  <c r="K74" i="17" s="1"/>
  <c r="G76" i="17"/>
  <c r="G75" i="17" s="1"/>
  <c r="G74" i="17" s="1"/>
  <c r="J75" i="17"/>
  <c r="I75" i="17"/>
  <c r="I74" i="17" s="1"/>
  <c r="H75" i="17"/>
  <c r="H74" i="17" s="1"/>
  <c r="F75" i="17"/>
  <c r="E75" i="17"/>
  <c r="E74" i="17" s="1"/>
  <c r="D75" i="17"/>
  <c r="D74" i="17" s="1"/>
  <c r="J74" i="17"/>
  <c r="F74" i="17"/>
  <c r="K70" i="17"/>
  <c r="G70" i="17"/>
  <c r="K69" i="17"/>
  <c r="G69" i="17"/>
  <c r="K68" i="17"/>
  <c r="J68" i="17"/>
  <c r="I68" i="17"/>
  <c r="K10" i="17" s="1"/>
  <c r="K9" i="17" s="1"/>
  <c r="K8" i="17" s="1"/>
  <c r="H68" i="17"/>
  <c r="F68" i="17"/>
  <c r="E68" i="17"/>
  <c r="D68" i="17"/>
  <c r="K67" i="17"/>
  <c r="H67" i="17"/>
  <c r="G67" i="17"/>
  <c r="J66" i="17"/>
  <c r="I66" i="17"/>
  <c r="F66" i="17"/>
  <c r="E66" i="17"/>
  <c r="D66" i="17"/>
  <c r="K65" i="17"/>
  <c r="K64" i="17" s="1"/>
  <c r="K63" i="17" s="1"/>
  <c r="G65" i="17"/>
  <c r="G64" i="17" s="1"/>
  <c r="G63" i="17" s="1"/>
  <c r="J64" i="17"/>
  <c r="I64" i="17"/>
  <c r="H64" i="17"/>
  <c r="H63" i="17" s="1"/>
  <c r="F64" i="17"/>
  <c r="F63" i="17" s="1"/>
  <c r="E64" i="17"/>
  <c r="E63" i="17" s="1"/>
  <c r="D64" i="17"/>
  <c r="D63" i="17" s="1"/>
  <c r="J63" i="17"/>
  <c r="I63" i="17"/>
  <c r="K58" i="17"/>
  <c r="J57" i="17"/>
  <c r="I57" i="17"/>
  <c r="H57" i="17"/>
  <c r="F57" i="17"/>
  <c r="E57" i="17"/>
  <c r="D57" i="17"/>
  <c r="K56" i="17"/>
  <c r="H56" i="17"/>
  <c r="J55" i="17"/>
  <c r="I55" i="17"/>
  <c r="F55" i="17"/>
  <c r="E55" i="17"/>
  <c r="D55" i="17"/>
  <c r="J53" i="17"/>
  <c r="I53" i="17"/>
  <c r="H53" i="17"/>
  <c r="H52" i="17" s="1"/>
  <c r="F53" i="17"/>
  <c r="F52" i="17" s="1"/>
  <c r="G52" i="17" s="1"/>
  <c r="E53" i="17"/>
  <c r="D53" i="17"/>
  <c r="D52" i="17" s="1"/>
  <c r="J52" i="17"/>
  <c r="I52" i="17"/>
  <c r="K47" i="17"/>
  <c r="J46" i="17"/>
  <c r="I46" i="17"/>
  <c r="H46" i="17"/>
  <c r="F46" i="17"/>
  <c r="E46" i="17"/>
  <c r="D46" i="17"/>
  <c r="K45" i="17"/>
  <c r="H45" i="17"/>
  <c r="J44" i="17"/>
  <c r="I44" i="17"/>
  <c r="F44" i="17"/>
  <c r="E44" i="17"/>
  <c r="D44" i="17"/>
  <c r="K43" i="17"/>
  <c r="K42" i="17" s="1"/>
  <c r="K41" i="17" s="1"/>
  <c r="J42" i="17"/>
  <c r="I42" i="17"/>
  <c r="H42" i="17"/>
  <c r="H41" i="17" s="1"/>
  <c r="F42" i="17"/>
  <c r="E42" i="17"/>
  <c r="D42" i="17"/>
  <c r="D41" i="17" s="1"/>
  <c r="J41" i="17"/>
  <c r="I41" i="17"/>
  <c r="E41" i="17"/>
  <c r="G37" i="17"/>
  <c r="H37" i="17" s="1"/>
  <c r="K36" i="17"/>
  <c r="G36" i="17"/>
  <c r="H36" i="17" s="1"/>
  <c r="J35" i="17"/>
  <c r="I35" i="17"/>
  <c r="F35" i="17"/>
  <c r="E35" i="17"/>
  <c r="D35" i="17"/>
  <c r="K34" i="17"/>
  <c r="H34" i="17"/>
  <c r="G34" i="17"/>
  <c r="J33" i="17"/>
  <c r="I33" i="17"/>
  <c r="F33" i="17"/>
  <c r="E33" i="17"/>
  <c r="D33" i="17"/>
  <c r="K32" i="17"/>
  <c r="K31" i="17" s="1"/>
  <c r="K30" i="17" s="1"/>
  <c r="G32" i="17"/>
  <c r="J31" i="17"/>
  <c r="I31" i="17"/>
  <c r="I30" i="17" s="1"/>
  <c r="F31" i="17"/>
  <c r="F30" i="17" s="1"/>
  <c r="E31" i="17"/>
  <c r="E30" i="17" s="1"/>
  <c r="D31" i="17"/>
  <c r="D30" i="17" s="1"/>
  <c r="J30" i="17"/>
  <c r="G26" i="17"/>
  <c r="H26" i="17" s="1"/>
  <c r="K25" i="17"/>
  <c r="G25" i="17"/>
  <c r="H25" i="17" s="1"/>
  <c r="J24" i="17"/>
  <c r="I24" i="17"/>
  <c r="F24" i="17"/>
  <c r="E24" i="17"/>
  <c r="D24" i="17"/>
  <c r="K23" i="17"/>
  <c r="G23" i="17"/>
  <c r="H23" i="17" s="1"/>
  <c r="J22" i="17"/>
  <c r="I22" i="17"/>
  <c r="F22" i="17"/>
  <c r="E22" i="17"/>
  <c r="D22" i="17"/>
  <c r="K21" i="17"/>
  <c r="K20" i="17" s="1"/>
  <c r="K19" i="17" s="1"/>
  <c r="G21" i="17"/>
  <c r="H21" i="17" s="1"/>
  <c r="H20" i="17" s="1"/>
  <c r="H19" i="17" s="1"/>
  <c r="J20" i="17"/>
  <c r="J19" i="17" s="1"/>
  <c r="I20" i="17"/>
  <c r="F20" i="17"/>
  <c r="F19" i="17" s="1"/>
  <c r="E20" i="17"/>
  <c r="E19" i="17" s="1"/>
  <c r="D20" i="17"/>
  <c r="D19" i="17" s="1"/>
  <c r="I19" i="17"/>
  <c r="J16" i="17"/>
  <c r="K12" i="17"/>
  <c r="J11" i="17"/>
  <c r="I11" i="17"/>
  <c r="I119" i="17" s="1"/>
  <c r="F11" i="17"/>
  <c r="E11" i="17"/>
  <c r="D11" i="17"/>
  <c r="D119" i="17" s="1"/>
  <c r="K14" i="17"/>
  <c r="J13" i="17"/>
  <c r="I13" i="17"/>
  <c r="F13" i="17"/>
  <c r="E13" i="17"/>
  <c r="E16" i="17" s="1"/>
  <c r="D13" i="17"/>
  <c r="J9" i="17"/>
  <c r="I9" i="17"/>
  <c r="I8" i="17" s="1"/>
  <c r="F8" i="17"/>
  <c r="G8" i="17" s="1"/>
  <c r="E9" i="17"/>
  <c r="E8" i="17" s="1"/>
  <c r="D9" i="17"/>
  <c r="D8" i="17" s="1"/>
  <c r="J8" i="17"/>
  <c r="C23" i="4"/>
  <c r="D28" i="14" s="1"/>
  <c r="O117" i="2"/>
  <c r="O120" i="2"/>
  <c r="G46" i="17" l="1"/>
  <c r="F41" i="17"/>
  <c r="G41" i="17" s="1"/>
  <c r="G42" i="17"/>
  <c r="G57" i="17"/>
  <c r="K79" i="17"/>
  <c r="E52" i="17"/>
  <c r="G53" i="17"/>
  <c r="G13" i="17"/>
  <c r="I72" i="14"/>
  <c r="I117" i="17"/>
  <c r="E72" i="14"/>
  <c r="E117" i="17"/>
  <c r="E70" i="14" s="1"/>
  <c r="I116" i="17"/>
  <c r="I69" i="14" s="1"/>
  <c r="D72" i="14"/>
  <c r="D117" i="17"/>
  <c r="F119" i="17"/>
  <c r="F117" i="17" s="1"/>
  <c r="F70" i="14" s="1"/>
  <c r="J38" i="17"/>
  <c r="J82" i="17"/>
  <c r="G79" i="17"/>
  <c r="J93" i="17"/>
  <c r="G90" i="17"/>
  <c r="H11" i="17"/>
  <c r="J49" i="17"/>
  <c r="J60" i="17"/>
  <c r="J71" i="17"/>
  <c r="G68" i="17"/>
  <c r="F82" i="17"/>
  <c r="F93" i="17"/>
  <c r="G101" i="17"/>
  <c r="I115" i="17"/>
  <c r="K59" i="17" s="1"/>
  <c r="K57" i="17" s="1"/>
  <c r="I82" i="17"/>
  <c r="K26" i="17" s="1"/>
  <c r="K24" i="17" s="1"/>
  <c r="I93" i="17"/>
  <c r="K37" i="17" s="1"/>
  <c r="K11" i="17"/>
  <c r="I16" i="17"/>
  <c r="I27" i="17"/>
  <c r="I38" i="17"/>
  <c r="I49" i="17"/>
  <c r="I60" i="17"/>
  <c r="I71" i="17"/>
  <c r="K15" i="17" s="1"/>
  <c r="K13" i="17" s="1"/>
  <c r="E115" i="17"/>
  <c r="J67" i="7"/>
  <c r="L67" i="7" s="1"/>
  <c r="K112" i="17"/>
  <c r="F72" i="14"/>
  <c r="F71" i="17"/>
  <c r="F60" i="17"/>
  <c r="F115" i="17"/>
  <c r="H24" i="17"/>
  <c r="H35" i="17"/>
  <c r="J119" i="17"/>
  <c r="J117" i="17" s="1"/>
  <c r="K22" i="17"/>
  <c r="J115" i="17"/>
  <c r="J116" i="17"/>
  <c r="J69" i="14" s="1"/>
  <c r="J104" i="17"/>
  <c r="J27" i="17"/>
  <c r="G31" i="17"/>
  <c r="G30" i="17" s="1"/>
  <c r="H32" i="17"/>
  <c r="H31" i="17" s="1"/>
  <c r="H30" i="17" s="1"/>
  <c r="K120" i="17"/>
  <c r="K73" i="14" s="1"/>
  <c r="G20" i="17"/>
  <c r="G19" i="17" s="1"/>
  <c r="H14" i="17"/>
  <c r="G120" i="17"/>
  <c r="G73" i="14" s="1"/>
  <c r="G122" i="17"/>
  <c r="H15" i="17"/>
  <c r="H122" i="17" s="1"/>
  <c r="H75" i="14" s="1"/>
  <c r="F66" i="6"/>
  <c r="G66" i="6" s="1"/>
  <c r="O66" i="6" s="1"/>
  <c r="E64" i="7"/>
  <c r="F64" i="7" s="1"/>
  <c r="G58" i="14" s="1"/>
  <c r="F65" i="7"/>
  <c r="J85" i="14"/>
  <c r="F85" i="14"/>
  <c r="F104" i="17"/>
  <c r="E104" i="17"/>
  <c r="D104" i="17"/>
  <c r="E93" i="17"/>
  <c r="E82" i="17"/>
  <c r="E71" i="17"/>
  <c r="G35" i="17"/>
  <c r="E38" i="17"/>
  <c r="G24" i="17"/>
  <c r="E27" i="17"/>
  <c r="H10" i="17"/>
  <c r="H9" i="17" s="1"/>
  <c r="H8" i="17" s="1"/>
  <c r="E116" i="17"/>
  <c r="E69" i="14" s="1"/>
  <c r="D93" i="17"/>
  <c r="K116" i="17"/>
  <c r="K69" i="14" s="1"/>
  <c r="D82" i="17"/>
  <c r="D71" i="17"/>
  <c r="D60" i="17"/>
  <c r="K35" i="17"/>
  <c r="D38" i="17"/>
  <c r="D116" i="17"/>
  <c r="D69" i="14" s="1"/>
  <c r="D27" i="17"/>
  <c r="D85" i="14"/>
  <c r="F67" i="7"/>
  <c r="G67" i="7" s="1"/>
  <c r="O67" i="7" s="1"/>
  <c r="J65" i="7"/>
  <c r="P65" i="7" s="1"/>
  <c r="Q65" i="7" s="1"/>
  <c r="J66" i="6"/>
  <c r="F64" i="6"/>
  <c r="G64" i="6" s="1"/>
  <c r="O64" i="6" s="1"/>
  <c r="I85" i="14"/>
  <c r="C64" i="7"/>
  <c r="C63" i="6"/>
  <c r="J64" i="6"/>
  <c r="P64" i="6" s="1"/>
  <c r="F63" i="6"/>
  <c r="E85" i="14"/>
  <c r="G110" i="17"/>
  <c r="G115" i="17" s="1"/>
  <c r="K110" i="17"/>
  <c r="K115" i="17" s="1"/>
  <c r="D115" i="17"/>
  <c r="G99" i="17"/>
  <c r="K99" i="17"/>
  <c r="K104" i="17" s="1"/>
  <c r="G88" i="17"/>
  <c r="G93" i="17" s="1"/>
  <c r="K88" i="17"/>
  <c r="K93" i="17" s="1"/>
  <c r="G77" i="17"/>
  <c r="K77" i="17"/>
  <c r="H66" i="17"/>
  <c r="H71" i="17" s="1"/>
  <c r="G66" i="17"/>
  <c r="K66" i="17"/>
  <c r="K71" i="17" s="1"/>
  <c r="K55" i="17"/>
  <c r="K44" i="17"/>
  <c r="K49" i="17" s="1"/>
  <c r="G33" i="17"/>
  <c r="K33" i="17"/>
  <c r="G22" i="17"/>
  <c r="G104" i="17" l="1"/>
  <c r="F116" i="17"/>
  <c r="F69" i="14" s="1"/>
  <c r="G49" i="17"/>
  <c r="K82" i="17"/>
  <c r="G71" i="17"/>
  <c r="K122" i="17"/>
  <c r="K75" i="14" s="1"/>
  <c r="G82" i="17"/>
  <c r="I70" i="14"/>
  <c r="I124" i="17"/>
  <c r="I77" i="14" s="1"/>
  <c r="K119" i="17"/>
  <c r="K72" i="14" s="1"/>
  <c r="G119" i="17"/>
  <c r="G72" i="14" s="1"/>
  <c r="G65" i="7"/>
  <c r="O65" i="7"/>
  <c r="P67" i="7"/>
  <c r="Q67" i="7" s="1"/>
  <c r="K27" i="17"/>
  <c r="J72" i="14"/>
  <c r="G60" i="17"/>
  <c r="H116" i="17"/>
  <c r="H69" i="14" s="1"/>
  <c r="J70" i="14"/>
  <c r="J124" i="17"/>
  <c r="J77" i="14" s="1"/>
  <c r="K60" i="17"/>
  <c r="G116" i="17"/>
  <c r="G69" i="14" s="1"/>
  <c r="G75" i="14"/>
  <c r="H13" i="17"/>
  <c r="H16" i="17" s="1"/>
  <c r="H120" i="17"/>
  <c r="L66" i="6"/>
  <c r="P66" i="6"/>
  <c r="E124" i="17"/>
  <c r="E77" i="14" s="1"/>
  <c r="D124" i="17"/>
  <c r="D77" i="14" s="1"/>
  <c r="K38" i="17"/>
  <c r="K16" i="17"/>
  <c r="G64" i="7"/>
  <c r="G63" i="6"/>
  <c r="O63" i="6" s="1"/>
  <c r="H110" i="17"/>
  <c r="H115" i="17" s="1"/>
  <c r="H99" i="17"/>
  <c r="H104" i="17" s="1"/>
  <c r="H88" i="17"/>
  <c r="H93" i="17" s="1"/>
  <c r="H77" i="17"/>
  <c r="H82" i="17" s="1"/>
  <c r="H55" i="17"/>
  <c r="H60" i="17" s="1"/>
  <c r="H44" i="17"/>
  <c r="H49" i="17" s="1"/>
  <c r="H33" i="17"/>
  <c r="H22" i="17"/>
  <c r="F124" i="17" l="1"/>
  <c r="F77" i="14" s="1"/>
  <c r="G117" i="17"/>
  <c r="G124" i="17" s="1"/>
  <c r="G77" i="14" s="1"/>
  <c r="K117" i="17"/>
  <c r="O64" i="7"/>
  <c r="H27" i="17"/>
  <c r="H119" i="17"/>
  <c r="H72" i="14" s="1"/>
  <c r="H73" i="14"/>
  <c r="D70" i="14"/>
  <c r="J64" i="7"/>
  <c r="J63" i="6"/>
  <c r="G70" i="14" l="1"/>
  <c r="H117" i="17"/>
  <c r="H70" i="14" s="1"/>
  <c r="H58" i="14"/>
  <c r="O93" i="7"/>
  <c r="M67" i="7"/>
  <c r="N67" i="7" s="1"/>
  <c r="P64" i="7"/>
  <c r="Q64" i="7" s="1"/>
  <c r="M66" i="6"/>
  <c r="N66" i="6" s="1"/>
  <c r="P63" i="6"/>
  <c r="K70" i="14"/>
  <c r="K124" i="17"/>
  <c r="K77" i="14" s="1"/>
  <c r="J68" i="3"/>
  <c r="O68" i="3" s="1"/>
  <c r="P68" i="3" s="1"/>
  <c r="F68" i="3"/>
  <c r="G68" i="3" s="1"/>
  <c r="N68" i="3" s="1"/>
  <c r="I67" i="3"/>
  <c r="H67" i="3"/>
  <c r="J66" i="3"/>
  <c r="O66" i="3" s="1"/>
  <c r="P66" i="3" s="1"/>
  <c r="F66" i="3"/>
  <c r="G66" i="3" s="1"/>
  <c r="N66" i="3" s="1"/>
  <c r="J65" i="3"/>
  <c r="O65" i="3" s="1"/>
  <c r="P65" i="3" s="1"/>
  <c r="F65" i="3"/>
  <c r="G65" i="3" s="1"/>
  <c r="N65" i="3" s="1"/>
  <c r="I64" i="3"/>
  <c r="I63" i="3" s="1"/>
  <c r="H64" i="3"/>
  <c r="E64" i="3"/>
  <c r="E63" i="3" s="1"/>
  <c r="D64" i="3"/>
  <c r="D63" i="3" s="1"/>
  <c r="C64" i="3"/>
  <c r="H63" i="3"/>
  <c r="P117" i="2"/>
  <c r="P120" i="2"/>
  <c r="H124" i="17" l="1"/>
  <c r="H77" i="14" s="1"/>
  <c r="J64" i="3"/>
  <c r="O64" i="3" s="1"/>
  <c r="P64" i="3" s="1"/>
  <c r="J67" i="3"/>
  <c r="O67" i="3" s="1"/>
  <c r="P67" i="3" s="1"/>
  <c r="F63" i="3"/>
  <c r="F64" i="3"/>
  <c r="G64" i="3" s="1"/>
  <c r="N64" i="3" s="1"/>
  <c r="G67" i="3"/>
  <c r="N67" i="3" s="1"/>
  <c r="C63" i="3"/>
  <c r="H44" i="1"/>
  <c r="D44" i="1"/>
  <c r="E44" i="1"/>
  <c r="C44" i="1"/>
  <c r="F12" i="1"/>
  <c r="G12" i="1" s="1"/>
  <c r="F13" i="1"/>
  <c r="G13" i="1" s="1"/>
  <c r="F14" i="1"/>
  <c r="G14" i="1" s="1"/>
  <c r="F15" i="1"/>
  <c r="G15" i="1" s="1"/>
  <c r="F17" i="1"/>
  <c r="G17" i="1" s="1"/>
  <c r="F18" i="1"/>
  <c r="F21" i="1"/>
  <c r="G21" i="1" s="1"/>
  <c r="F23" i="1"/>
  <c r="G23" i="1" s="1"/>
  <c r="F25" i="1"/>
  <c r="G25" i="1" s="1"/>
  <c r="F26" i="1"/>
  <c r="G26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6" i="1"/>
  <c r="G36" i="1" s="1"/>
  <c r="F37" i="1"/>
  <c r="G37" i="1" s="1"/>
  <c r="F38" i="1"/>
  <c r="G38" i="1" s="1"/>
  <c r="F41" i="1"/>
  <c r="F43" i="1"/>
  <c r="G43" i="1" s="1"/>
  <c r="F45" i="1"/>
  <c r="G45" i="1" s="1"/>
  <c r="F46" i="1"/>
  <c r="G46" i="1" s="1"/>
  <c r="F47" i="1"/>
  <c r="G47" i="1" s="1"/>
  <c r="G49" i="1"/>
  <c r="F50" i="1"/>
  <c r="G50" i="1" s="1"/>
  <c r="F51" i="1"/>
  <c r="G51" i="1" s="1"/>
  <c r="F52" i="1"/>
  <c r="G52" i="1" s="1"/>
  <c r="F6" i="1"/>
  <c r="G6" i="1" s="1"/>
  <c r="D11" i="1"/>
  <c r="D16" i="1"/>
  <c r="E16" i="1"/>
  <c r="F19" i="1"/>
  <c r="E20" i="1"/>
  <c r="E19" i="1" s="1"/>
  <c r="D24" i="1"/>
  <c r="E24" i="1"/>
  <c r="E27" i="1"/>
  <c r="D42" i="1"/>
  <c r="E42" i="1"/>
  <c r="D26" i="14"/>
  <c r="D17" i="14"/>
  <c r="H19" i="4"/>
  <c r="I24" i="14" s="1"/>
  <c r="I19" i="4"/>
  <c r="J24" i="14" s="1"/>
  <c r="J10" i="4"/>
  <c r="J12" i="4"/>
  <c r="J14" i="4"/>
  <c r="J13" i="4" s="1"/>
  <c r="J16" i="4"/>
  <c r="J23" i="4" s="1"/>
  <c r="K28" i="14" s="1"/>
  <c r="J17" i="4"/>
  <c r="D15" i="4"/>
  <c r="E15" i="4"/>
  <c r="C15" i="4"/>
  <c r="J15" i="4" s="1"/>
  <c r="E11" i="4"/>
  <c r="E24" i="4" s="1"/>
  <c r="E13" i="4"/>
  <c r="E22" i="4" s="1"/>
  <c r="F27" i="14" s="1"/>
  <c r="D13" i="4"/>
  <c r="D22" i="4" s="1"/>
  <c r="E27" i="14" s="1"/>
  <c r="C13" i="4"/>
  <c r="D11" i="4"/>
  <c r="D24" i="4" s="1"/>
  <c r="C11" i="4"/>
  <c r="C24" i="4" s="1"/>
  <c r="G17" i="4"/>
  <c r="G25" i="4" s="1"/>
  <c r="F16" i="4"/>
  <c r="F23" i="4" s="1"/>
  <c r="G28" i="14" s="1"/>
  <c r="F14" i="4"/>
  <c r="G14" i="4" s="1"/>
  <c r="F12" i="4"/>
  <c r="G12" i="4" s="1"/>
  <c r="F10" i="4"/>
  <c r="G10" i="4" s="1"/>
  <c r="D8" i="4"/>
  <c r="E8" i="4"/>
  <c r="D9" i="4"/>
  <c r="E9" i="4"/>
  <c r="C8" i="4"/>
  <c r="C9" i="4"/>
  <c r="J22" i="4" l="1"/>
  <c r="K27" i="14" s="1"/>
  <c r="C22" i="4"/>
  <c r="F24" i="1"/>
  <c r="G63" i="3"/>
  <c r="N63" i="3" s="1"/>
  <c r="G41" i="1"/>
  <c r="G35" i="1" s="1"/>
  <c r="F35" i="1"/>
  <c r="F15" i="4"/>
  <c r="G15" i="4" s="1"/>
  <c r="F11" i="4"/>
  <c r="F24" i="4" s="1"/>
  <c r="G29" i="14" s="1"/>
  <c r="G85" i="14"/>
  <c r="G30" i="14"/>
  <c r="F44" i="1"/>
  <c r="G44" i="1" s="1"/>
  <c r="F16" i="1"/>
  <c r="G16" i="1" s="1"/>
  <c r="F11" i="1"/>
  <c r="F27" i="1"/>
  <c r="F42" i="1"/>
  <c r="H85" i="14"/>
  <c r="H30" i="14"/>
  <c r="K85" i="14"/>
  <c r="J25" i="4"/>
  <c r="K30" i="14" s="1"/>
  <c r="K84" i="14" s="1"/>
  <c r="O84" i="14" s="1"/>
  <c r="F13" i="4"/>
  <c r="D29" i="14"/>
  <c r="D83" i="14" s="1"/>
  <c r="E29" i="14"/>
  <c r="E83" i="14" s="1"/>
  <c r="F29" i="14"/>
  <c r="F83" i="14" s="1"/>
  <c r="J8" i="4"/>
  <c r="J19" i="4" s="1"/>
  <c r="K24" i="14" s="1"/>
  <c r="C18" i="4"/>
  <c r="E19" i="4"/>
  <c r="F24" i="14" s="1"/>
  <c r="D18" i="4"/>
  <c r="G16" i="4"/>
  <c r="G23" i="4" s="1"/>
  <c r="H28" i="14" s="1"/>
  <c r="F9" i="4"/>
  <c r="G9" i="4" s="1"/>
  <c r="G8" i="4" s="1"/>
  <c r="F8" i="4"/>
  <c r="F19" i="4" s="1"/>
  <c r="G24" i="14" s="1"/>
  <c r="D19" i="4"/>
  <c r="E24" i="14" s="1"/>
  <c r="D27" i="14"/>
  <c r="J11" i="4"/>
  <c r="J24" i="4" s="1"/>
  <c r="C19" i="4"/>
  <c r="D24" i="14" s="1"/>
  <c r="J63" i="3"/>
  <c r="O63" i="3" s="1"/>
  <c r="P63" i="3" s="1"/>
  <c r="F20" i="1"/>
  <c r="D22" i="1"/>
  <c r="D10" i="1" s="1"/>
  <c r="E22" i="1"/>
  <c r="J9" i="4"/>
  <c r="D8" i="14"/>
  <c r="J67" i="8"/>
  <c r="P67" i="8" s="1"/>
  <c r="Q67" i="8" s="1"/>
  <c r="F67" i="8"/>
  <c r="G67" i="8" s="1"/>
  <c r="O67" i="8" s="1"/>
  <c r="I66" i="8"/>
  <c r="H66" i="8"/>
  <c r="E66" i="8"/>
  <c r="D66" i="8"/>
  <c r="C66" i="8"/>
  <c r="J65" i="8"/>
  <c r="P65" i="8" s="1"/>
  <c r="Q65" i="8" s="1"/>
  <c r="F65" i="8"/>
  <c r="G65" i="8" s="1"/>
  <c r="O65" i="8" s="1"/>
  <c r="I64" i="8"/>
  <c r="I63" i="8" s="1"/>
  <c r="H64" i="8"/>
  <c r="H63" i="8" s="1"/>
  <c r="E64" i="8"/>
  <c r="E63" i="8" s="1"/>
  <c r="D64" i="8"/>
  <c r="D63" i="8" s="1"/>
  <c r="C64" i="8"/>
  <c r="C63" i="8" s="1"/>
  <c r="J62" i="8"/>
  <c r="P62" i="8" s="1"/>
  <c r="Q62" i="8" s="1"/>
  <c r="F62" i="8"/>
  <c r="G62" i="8" s="1"/>
  <c r="O62" i="8" s="1"/>
  <c r="J61" i="8"/>
  <c r="P61" i="8" s="1"/>
  <c r="Q61" i="8" s="1"/>
  <c r="F61" i="8"/>
  <c r="G61" i="8" s="1"/>
  <c r="O61" i="8" s="1"/>
  <c r="I60" i="8"/>
  <c r="I72" i="8" s="1"/>
  <c r="J64" i="14" s="1"/>
  <c r="H60" i="8"/>
  <c r="E60" i="8"/>
  <c r="C60" i="8"/>
  <c r="C72" i="8" s="1"/>
  <c r="D64" i="14" s="1"/>
  <c r="J59" i="8"/>
  <c r="P59" i="8" s="1"/>
  <c r="Q59" i="8" s="1"/>
  <c r="F59" i="8"/>
  <c r="G59" i="8" s="1"/>
  <c r="O59" i="8" s="1"/>
  <c r="I58" i="8"/>
  <c r="H58" i="8"/>
  <c r="E58" i="8"/>
  <c r="D58" i="8"/>
  <c r="C58" i="8"/>
  <c r="J57" i="8"/>
  <c r="P57" i="8" s="1"/>
  <c r="Q57" i="8" s="1"/>
  <c r="F57" i="8"/>
  <c r="G57" i="8" s="1"/>
  <c r="O57" i="8" s="1"/>
  <c r="J56" i="8"/>
  <c r="P56" i="8" s="1"/>
  <c r="Q56" i="8" s="1"/>
  <c r="F56" i="8"/>
  <c r="G56" i="8" s="1"/>
  <c r="O56" i="8" s="1"/>
  <c r="I55" i="8"/>
  <c r="H55" i="8"/>
  <c r="E55" i="8"/>
  <c r="D55" i="8"/>
  <c r="C55" i="8"/>
  <c r="J54" i="8"/>
  <c r="P54" i="8" s="1"/>
  <c r="Q54" i="8" s="1"/>
  <c r="F54" i="8"/>
  <c r="G54" i="8" s="1"/>
  <c r="O54" i="8" s="1"/>
  <c r="J53" i="8"/>
  <c r="P53" i="8" s="1"/>
  <c r="Q53" i="8" s="1"/>
  <c r="F53" i="8"/>
  <c r="G53" i="8" s="1"/>
  <c r="O53" i="8" s="1"/>
  <c r="J52" i="8"/>
  <c r="P52" i="8" s="1"/>
  <c r="Q52" i="8" s="1"/>
  <c r="F52" i="8"/>
  <c r="G52" i="8" s="1"/>
  <c r="O52" i="8" s="1"/>
  <c r="J51" i="8"/>
  <c r="P51" i="8" s="1"/>
  <c r="Q51" i="8" s="1"/>
  <c r="F51" i="8"/>
  <c r="G51" i="8" s="1"/>
  <c r="O51" i="8" s="1"/>
  <c r="J50" i="8"/>
  <c r="P50" i="8" s="1"/>
  <c r="Q50" i="8" s="1"/>
  <c r="F50" i="8"/>
  <c r="G50" i="8" s="1"/>
  <c r="O50" i="8" s="1"/>
  <c r="J49" i="8"/>
  <c r="P49" i="8" s="1"/>
  <c r="Q49" i="8" s="1"/>
  <c r="F49" i="8"/>
  <c r="G49" i="8" s="1"/>
  <c r="O49" i="8" s="1"/>
  <c r="J48" i="8"/>
  <c r="P48" i="8" s="1"/>
  <c r="Q48" i="8" s="1"/>
  <c r="F48" i="8"/>
  <c r="G48" i="8" s="1"/>
  <c r="O48" i="8" s="1"/>
  <c r="J47" i="8"/>
  <c r="P47" i="8" s="1"/>
  <c r="Q47" i="8" s="1"/>
  <c r="F47" i="8"/>
  <c r="G47" i="8" s="1"/>
  <c r="O47" i="8" s="1"/>
  <c r="J46" i="8"/>
  <c r="P46" i="8" s="1"/>
  <c r="Q46" i="8" s="1"/>
  <c r="F46" i="8"/>
  <c r="G46" i="8" s="1"/>
  <c r="O46" i="8" s="1"/>
  <c r="I45" i="8"/>
  <c r="H45" i="8"/>
  <c r="E45" i="8"/>
  <c r="D45" i="8"/>
  <c r="C45" i="8"/>
  <c r="J44" i="8"/>
  <c r="P44" i="8" s="1"/>
  <c r="Q44" i="8" s="1"/>
  <c r="F44" i="8"/>
  <c r="G44" i="8" s="1"/>
  <c r="O44" i="8" s="1"/>
  <c r="J43" i="8"/>
  <c r="P43" i="8" s="1"/>
  <c r="Q43" i="8" s="1"/>
  <c r="F43" i="8"/>
  <c r="G43" i="8" s="1"/>
  <c r="O43" i="8" s="1"/>
  <c r="J42" i="8"/>
  <c r="P42" i="8" s="1"/>
  <c r="Q42" i="8" s="1"/>
  <c r="F42" i="8"/>
  <c r="G42" i="8" s="1"/>
  <c r="O42" i="8" s="1"/>
  <c r="I41" i="8"/>
  <c r="H41" i="8"/>
  <c r="E41" i="8"/>
  <c r="D41" i="8"/>
  <c r="C41" i="8"/>
  <c r="J40" i="8"/>
  <c r="P40" i="8" s="1"/>
  <c r="Q40" i="8" s="1"/>
  <c r="F40" i="8"/>
  <c r="G40" i="8" s="1"/>
  <c r="O40" i="8" s="1"/>
  <c r="J39" i="8"/>
  <c r="P39" i="8" s="1"/>
  <c r="Q39" i="8" s="1"/>
  <c r="F39" i="8"/>
  <c r="G39" i="8" s="1"/>
  <c r="O39" i="8" s="1"/>
  <c r="J38" i="8"/>
  <c r="P38" i="8" s="1"/>
  <c r="Q38" i="8" s="1"/>
  <c r="F38" i="8"/>
  <c r="G38" i="8" s="1"/>
  <c r="O38" i="8" s="1"/>
  <c r="J37" i="8"/>
  <c r="P37" i="8" s="1"/>
  <c r="Q37" i="8" s="1"/>
  <c r="F37" i="8"/>
  <c r="G37" i="8" s="1"/>
  <c r="O37" i="8" s="1"/>
  <c r="I36" i="8"/>
  <c r="H36" i="8"/>
  <c r="E36" i="8"/>
  <c r="D36" i="8"/>
  <c r="C36" i="8"/>
  <c r="J35" i="8"/>
  <c r="P35" i="8" s="1"/>
  <c r="Q35" i="8" s="1"/>
  <c r="F35" i="8"/>
  <c r="G35" i="8" s="1"/>
  <c r="O35" i="8" s="1"/>
  <c r="J34" i="8"/>
  <c r="P34" i="8" s="1"/>
  <c r="Q34" i="8" s="1"/>
  <c r="F34" i="8"/>
  <c r="G34" i="8" s="1"/>
  <c r="O34" i="8" s="1"/>
  <c r="J33" i="8"/>
  <c r="P33" i="8" s="1"/>
  <c r="Q33" i="8" s="1"/>
  <c r="F33" i="8"/>
  <c r="G33" i="8" s="1"/>
  <c r="O33" i="8" s="1"/>
  <c r="I32" i="8"/>
  <c r="H32" i="8"/>
  <c r="E32" i="8"/>
  <c r="D32" i="8"/>
  <c r="C32" i="8"/>
  <c r="J31" i="8"/>
  <c r="P31" i="8" s="1"/>
  <c r="Q31" i="8" s="1"/>
  <c r="F31" i="8"/>
  <c r="G31" i="8" s="1"/>
  <c r="O31" i="8" s="1"/>
  <c r="J30" i="8"/>
  <c r="P30" i="8" s="1"/>
  <c r="Q30" i="8" s="1"/>
  <c r="F30" i="8"/>
  <c r="G30" i="8" s="1"/>
  <c r="O30" i="8" s="1"/>
  <c r="J29" i="8"/>
  <c r="P29" i="8" s="1"/>
  <c r="Q29" i="8" s="1"/>
  <c r="F29" i="8"/>
  <c r="G29" i="8" s="1"/>
  <c r="O29" i="8" s="1"/>
  <c r="J28" i="8"/>
  <c r="P28" i="8" s="1"/>
  <c r="Q28" i="8" s="1"/>
  <c r="F28" i="8"/>
  <c r="G28" i="8" s="1"/>
  <c r="O28" i="8" s="1"/>
  <c r="J27" i="8"/>
  <c r="P27" i="8" s="1"/>
  <c r="Q27" i="8" s="1"/>
  <c r="F27" i="8"/>
  <c r="G27" i="8" s="1"/>
  <c r="O27" i="8" s="1"/>
  <c r="J26" i="8"/>
  <c r="P26" i="8" s="1"/>
  <c r="Q26" i="8" s="1"/>
  <c r="F26" i="8"/>
  <c r="G26" i="8" s="1"/>
  <c r="O26" i="8" s="1"/>
  <c r="I25" i="8"/>
  <c r="H25" i="8"/>
  <c r="E25" i="8"/>
  <c r="D25" i="8"/>
  <c r="C25" i="8"/>
  <c r="J24" i="8"/>
  <c r="P24" i="8" s="1"/>
  <c r="Q24" i="8" s="1"/>
  <c r="F24" i="8"/>
  <c r="G24" i="8" s="1"/>
  <c r="O24" i="8" s="1"/>
  <c r="J23" i="8"/>
  <c r="P23" i="8" s="1"/>
  <c r="Q23" i="8" s="1"/>
  <c r="F23" i="8"/>
  <c r="G23" i="8" s="1"/>
  <c r="O23" i="8" s="1"/>
  <c r="J22" i="8"/>
  <c r="P22" i="8" s="1"/>
  <c r="Q22" i="8" s="1"/>
  <c r="F22" i="8"/>
  <c r="G22" i="8" s="1"/>
  <c r="O22" i="8" s="1"/>
  <c r="J21" i="8"/>
  <c r="P21" i="8" s="1"/>
  <c r="Q21" i="8" s="1"/>
  <c r="F21" i="8"/>
  <c r="G21" i="8" s="1"/>
  <c r="O21" i="8" s="1"/>
  <c r="I20" i="8"/>
  <c r="H20" i="8"/>
  <c r="E20" i="8"/>
  <c r="D20" i="8"/>
  <c r="C20" i="8"/>
  <c r="J13" i="8"/>
  <c r="P13" i="8" s="1"/>
  <c r="Q13" i="8" s="1"/>
  <c r="F13" i="8"/>
  <c r="G13" i="8" s="1"/>
  <c r="O13" i="8" s="1"/>
  <c r="J12" i="8"/>
  <c r="P12" i="8" s="1"/>
  <c r="Q12" i="8" s="1"/>
  <c r="F12" i="8"/>
  <c r="G12" i="8" s="1"/>
  <c r="O12" i="8" s="1"/>
  <c r="J11" i="8"/>
  <c r="P11" i="8" s="1"/>
  <c r="Q11" i="8" s="1"/>
  <c r="F11" i="8"/>
  <c r="G11" i="8" s="1"/>
  <c r="O11" i="8" s="1"/>
  <c r="J10" i="8"/>
  <c r="P10" i="8" s="1"/>
  <c r="Q10" i="8" s="1"/>
  <c r="F10" i="8"/>
  <c r="G10" i="8" s="1"/>
  <c r="O10" i="8" s="1"/>
  <c r="J9" i="8"/>
  <c r="P9" i="8" s="1"/>
  <c r="Q9" i="8" s="1"/>
  <c r="F9" i="8"/>
  <c r="G9" i="8" s="1"/>
  <c r="O9" i="8" s="1"/>
  <c r="I8" i="8"/>
  <c r="H8" i="8"/>
  <c r="E8" i="8"/>
  <c r="D8" i="8"/>
  <c r="C8" i="8"/>
  <c r="P85" i="7"/>
  <c r="Q85" i="7" s="1"/>
  <c r="F85" i="7"/>
  <c r="G85" i="7" s="1"/>
  <c r="O85" i="7" s="1"/>
  <c r="I84" i="7"/>
  <c r="H84" i="7"/>
  <c r="E84" i="7"/>
  <c r="D84" i="7"/>
  <c r="C84" i="7"/>
  <c r="J83" i="7"/>
  <c r="P83" i="7" s="1"/>
  <c r="Q83" i="7" s="1"/>
  <c r="F83" i="7"/>
  <c r="G83" i="7" s="1"/>
  <c r="O83" i="7" s="1"/>
  <c r="J82" i="7"/>
  <c r="P82" i="7" s="1"/>
  <c r="Q82" i="7" s="1"/>
  <c r="F82" i="7"/>
  <c r="G82" i="7" s="1"/>
  <c r="O82" i="7" s="1"/>
  <c r="J81" i="7"/>
  <c r="P81" i="7" s="1"/>
  <c r="Q81" i="7" s="1"/>
  <c r="F81" i="7"/>
  <c r="G81" i="7" s="1"/>
  <c r="O81" i="7" s="1"/>
  <c r="I80" i="7"/>
  <c r="I79" i="7" s="1"/>
  <c r="H80" i="7"/>
  <c r="H79" i="7" s="1"/>
  <c r="E80" i="7"/>
  <c r="E79" i="7" s="1"/>
  <c r="D80" i="7"/>
  <c r="D79" i="7" s="1"/>
  <c r="C80" i="7"/>
  <c r="C79" i="7" s="1"/>
  <c r="J78" i="7"/>
  <c r="P78" i="7" s="1"/>
  <c r="Q78" i="7" s="1"/>
  <c r="F78" i="7"/>
  <c r="G78" i="7" s="1"/>
  <c r="O78" i="7" s="1"/>
  <c r="I77" i="7"/>
  <c r="H77" i="7"/>
  <c r="E77" i="7"/>
  <c r="D77" i="7"/>
  <c r="C77" i="7"/>
  <c r="J76" i="7"/>
  <c r="P76" i="7" s="1"/>
  <c r="Q76" i="7" s="1"/>
  <c r="F76" i="7"/>
  <c r="G76" i="7" s="1"/>
  <c r="O76" i="7" s="1"/>
  <c r="I75" i="7"/>
  <c r="I74" i="7" s="1"/>
  <c r="H75" i="7"/>
  <c r="H74" i="7" s="1"/>
  <c r="E75" i="7"/>
  <c r="D75" i="7"/>
  <c r="D74" i="7" s="1"/>
  <c r="C75" i="7"/>
  <c r="C74" i="7" s="1"/>
  <c r="J63" i="7"/>
  <c r="P63" i="7" s="1"/>
  <c r="Q63" i="7" s="1"/>
  <c r="F63" i="7"/>
  <c r="J62" i="7"/>
  <c r="P62" i="7" s="1"/>
  <c r="Q62" i="7" s="1"/>
  <c r="F62" i="7"/>
  <c r="I61" i="7"/>
  <c r="H61" i="7"/>
  <c r="I55" i="14" s="1"/>
  <c r="E61" i="7"/>
  <c r="E90" i="7" s="1"/>
  <c r="D61" i="7"/>
  <c r="D90" i="7" s="1"/>
  <c r="C61" i="7"/>
  <c r="C90" i="7" s="1"/>
  <c r="J60" i="7"/>
  <c r="P60" i="7" s="1"/>
  <c r="Q60" i="7" s="1"/>
  <c r="F60" i="7"/>
  <c r="O60" i="7" s="1"/>
  <c r="I59" i="7"/>
  <c r="I88" i="7" s="1"/>
  <c r="H59" i="7"/>
  <c r="E59" i="7"/>
  <c r="D59" i="7"/>
  <c r="C59" i="7"/>
  <c r="C88" i="7" s="1"/>
  <c r="J58" i="7"/>
  <c r="P58" i="7" s="1"/>
  <c r="Q58" i="7" s="1"/>
  <c r="F58" i="7"/>
  <c r="G58" i="7" s="1"/>
  <c r="O58" i="7" s="1"/>
  <c r="J57" i="7"/>
  <c r="P57" i="7" s="1"/>
  <c r="Q57" i="7" s="1"/>
  <c r="F57" i="7"/>
  <c r="G57" i="7" s="1"/>
  <c r="O57" i="7" s="1"/>
  <c r="I56" i="7"/>
  <c r="H56" i="7"/>
  <c r="E56" i="7"/>
  <c r="D56" i="7"/>
  <c r="C56" i="7"/>
  <c r="J55" i="7"/>
  <c r="P55" i="7" s="1"/>
  <c r="Q55" i="7" s="1"/>
  <c r="F55" i="7"/>
  <c r="G55" i="7" s="1"/>
  <c r="O55" i="7" s="1"/>
  <c r="J54" i="7"/>
  <c r="P54" i="7" s="1"/>
  <c r="Q54" i="7" s="1"/>
  <c r="F54" i="7"/>
  <c r="G54" i="7" s="1"/>
  <c r="O54" i="7" s="1"/>
  <c r="J53" i="7"/>
  <c r="P53" i="7" s="1"/>
  <c r="Q53" i="7" s="1"/>
  <c r="F53" i="7"/>
  <c r="G53" i="7" s="1"/>
  <c r="O53" i="7" s="1"/>
  <c r="J52" i="7"/>
  <c r="P52" i="7" s="1"/>
  <c r="Q52" i="7" s="1"/>
  <c r="F52" i="7"/>
  <c r="G52" i="7" s="1"/>
  <c r="O52" i="7" s="1"/>
  <c r="J51" i="7"/>
  <c r="P51" i="7" s="1"/>
  <c r="Q51" i="7" s="1"/>
  <c r="F51" i="7"/>
  <c r="G51" i="7" s="1"/>
  <c r="O51" i="7" s="1"/>
  <c r="J50" i="7"/>
  <c r="P50" i="7" s="1"/>
  <c r="Q50" i="7" s="1"/>
  <c r="F50" i="7"/>
  <c r="G50" i="7" s="1"/>
  <c r="O50" i="7" s="1"/>
  <c r="J49" i="7"/>
  <c r="P49" i="7" s="1"/>
  <c r="Q49" i="7" s="1"/>
  <c r="F49" i="7"/>
  <c r="G49" i="7" s="1"/>
  <c r="O49" i="7" s="1"/>
  <c r="J48" i="7"/>
  <c r="P48" i="7" s="1"/>
  <c r="Q48" i="7" s="1"/>
  <c r="F48" i="7"/>
  <c r="G48" i="7" s="1"/>
  <c r="O48" i="7" s="1"/>
  <c r="J47" i="7"/>
  <c r="P47" i="7" s="1"/>
  <c r="Q47" i="7" s="1"/>
  <c r="F47" i="7"/>
  <c r="G47" i="7" s="1"/>
  <c r="O47" i="7" s="1"/>
  <c r="I46" i="7"/>
  <c r="H46" i="7"/>
  <c r="E46" i="7"/>
  <c r="D46" i="7"/>
  <c r="C46" i="7"/>
  <c r="J45" i="7"/>
  <c r="P45" i="7" s="1"/>
  <c r="Q45" i="7" s="1"/>
  <c r="F45" i="7"/>
  <c r="G45" i="7" s="1"/>
  <c r="O45" i="7" s="1"/>
  <c r="J44" i="7"/>
  <c r="P44" i="7" s="1"/>
  <c r="Q44" i="7" s="1"/>
  <c r="F44" i="7"/>
  <c r="G44" i="7" s="1"/>
  <c r="O44" i="7" s="1"/>
  <c r="J43" i="7"/>
  <c r="P43" i="7" s="1"/>
  <c r="Q43" i="7" s="1"/>
  <c r="F43" i="7"/>
  <c r="G43" i="7" s="1"/>
  <c r="O43" i="7" s="1"/>
  <c r="I42" i="7"/>
  <c r="H42" i="7"/>
  <c r="E42" i="7"/>
  <c r="D42" i="7"/>
  <c r="C42" i="7"/>
  <c r="J41" i="7"/>
  <c r="P41" i="7" s="1"/>
  <c r="Q41" i="7" s="1"/>
  <c r="F41" i="7"/>
  <c r="G41" i="7" s="1"/>
  <c r="O41" i="7" s="1"/>
  <c r="J40" i="7"/>
  <c r="P40" i="7" s="1"/>
  <c r="Q40" i="7" s="1"/>
  <c r="F40" i="7"/>
  <c r="G40" i="7" s="1"/>
  <c r="O40" i="7" s="1"/>
  <c r="J39" i="7"/>
  <c r="P39" i="7" s="1"/>
  <c r="Q39" i="7" s="1"/>
  <c r="F39" i="7"/>
  <c r="G39" i="7" s="1"/>
  <c r="O39" i="7" s="1"/>
  <c r="J38" i="7"/>
  <c r="P38" i="7" s="1"/>
  <c r="Q38" i="7" s="1"/>
  <c r="F38" i="7"/>
  <c r="G38" i="7" s="1"/>
  <c r="O38" i="7" s="1"/>
  <c r="I37" i="7"/>
  <c r="H37" i="7"/>
  <c r="E37" i="7"/>
  <c r="D37" i="7"/>
  <c r="C37" i="7"/>
  <c r="J36" i="7"/>
  <c r="P36" i="7" s="1"/>
  <c r="Q36" i="7" s="1"/>
  <c r="F36" i="7"/>
  <c r="G36" i="7" s="1"/>
  <c r="O36" i="7" s="1"/>
  <c r="J35" i="7"/>
  <c r="P35" i="7" s="1"/>
  <c r="Q35" i="7" s="1"/>
  <c r="F35" i="7"/>
  <c r="G35" i="7" s="1"/>
  <c r="O35" i="7" s="1"/>
  <c r="J34" i="7"/>
  <c r="P34" i="7" s="1"/>
  <c r="Q34" i="7" s="1"/>
  <c r="F34" i="7"/>
  <c r="G34" i="7" s="1"/>
  <c r="O34" i="7" s="1"/>
  <c r="I33" i="7"/>
  <c r="H33" i="7"/>
  <c r="E33" i="7"/>
  <c r="D33" i="7"/>
  <c r="C33" i="7"/>
  <c r="J32" i="7"/>
  <c r="P32" i="7" s="1"/>
  <c r="Q32" i="7" s="1"/>
  <c r="F32" i="7"/>
  <c r="G32" i="7" s="1"/>
  <c r="O32" i="7" s="1"/>
  <c r="J31" i="7"/>
  <c r="P31" i="7" s="1"/>
  <c r="Q31" i="7" s="1"/>
  <c r="F31" i="7"/>
  <c r="G31" i="7" s="1"/>
  <c r="O31" i="7" s="1"/>
  <c r="J30" i="7"/>
  <c r="P30" i="7" s="1"/>
  <c r="Q30" i="7" s="1"/>
  <c r="F30" i="7"/>
  <c r="G30" i="7" s="1"/>
  <c r="O30" i="7" s="1"/>
  <c r="J29" i="7"/>
  <c r="P29" i="7" s="1"/>
  <c r="Q29" i="7" s="1"/>
  <c r="F29" i="7"/>
  <c r="G29" i="7" s="1"/>
  <c r="O29" i="7" s="1"/>
  <c r="J28" i="7"/>
  <c r="P28" i="7" s="1"/>
  <c r="Q28" i="7" s="1"/>
  <c r="F28" i="7"/>
  <c r="G28" i="7" s="1"/>
  <c r="O28" i="7" s="1"/>
  <c r="J27" i="7"/>
  <c r="P27" i="7" s="1"/>
  <c r="Q27" i="7" s="1"/>
  <c r="F27" i="7"/>
  <c r="G27" i="7" s="1"/>
  <c r="O27" i="7" s="1"/>
  <c r="I26" i="7"/>
  <c r="H26" i="7"/>
  <c r="E26" i="7"/>
  <c r="D26" i="7"/>
  <c r="C26" i="7"/>
  <c r="J25" i="7"/>
  <c r="P25" i="7" s="1"/>
  <c r="Q25" i="7" s="1"/>
  <c r="F25" i="7"/>
  <c r="G25" i="7" s="1"/>
  <c r="O25" i="7" s="1"/>
  <c r="J24" i="7"/>
  <c r="P24" i="7" s="1"/>
  <c r="Q24" i="7" s="1"/>
  <c r="F24" i="7"/>
  <c r="G24" i="7" s="1"/>
  <c r="O24" i="7" s="1"/>
  <c r="J23" i="7"/>
  <c r="P23" i="7" s="1"/>
  <c r="Q23" i="7" s="1"/>
  <c r="F23" i="7"/>
  <c r="G23" i="7" s="1"/>
  <c r="O23" i="7" s="1"/>
  <c r="J22" i="7"/>
  <c r="P22" i="7" s="1"/>
  <c r="Q22" i="7" s="1"/>
  <c r="F22" i="7"/>
  <c r="G22" i="7" s="1"/>
  <c r="O22" i="7" s="1"/>
  <c r="I21" i="7"/>
  <c r="H21" i="7"/>
  <c r="E21" i="7"/>
  <c r="D21" i="7"/>
  <c r="C21" i="7"/>
  <c r="P20" i="7"/>
  <c r="Q20" i="7" s="1"/>
  <c r="J14" i="7"/>
  <c r="P14" i="7" s="1"/>
  <c r="Q14" i="7" s="1"/>
  <c r="F14" i="7"/>
  <c r="G14" i="7" s="1"/>
  <c r="O14" i="7" s="1"/>
  <c r="J13" i="7"/>
  <c r="P13" i="7" s="1"/>
  <c r="Q13" i="7" s="1"/>
  <c r="F13" i="7"/>
  <c r="G13" i="7" s="1"/>
  <c r="O13" i="7" s="1"/>
  <c r="J12" i="7"/>
  <c r="P12" i="7" s="1"/>
  <c r="Q12" i="7" s="1"/>
  <c r="F12" i="7"/>
  <c r="G12" i="7" s="1"/>
  <c r="O12" i="7" s="1"/>
  <c r="J11" i="7"/>
  <c r="P11" i="7" s="1"/>
  <c r="Q11" i="7" s="1"/>
  <c r="F11" i="7"/>
  <c r="G11" i="7" s="1"/>
  <c r="O11" i="7" s="1"/>
  <c r="J10" i="7"/>
  <c r="P10" i="7" s="1"/>
  <c r="Q10" i="7" s="1"/>
  <c r="F10" i="7"/>
  <c r="G10" i="7" s="1"/>
  <c r="O10" i="7" s="1"/>
  <c r="I9" i="7"/>
  <c r="H9" i="7"/>
  <c r="E9" i="7"/>
  <c r="D9" i="7"/>
  <c r="C9" i="7"/>
  <c r="J84" i="6"/>
  <c r="P84" i="6" s="1"/>
  <c r="F84" i="6"/>
  <c r="I83" i="6"/>
  <c r="H83" i="6"/>
  <c r="E83" i="6"/>
  <c r="D83" i="6"/>
  <c r="C83" i="6"/>
  <c r="J82" i="6"/>
  <c r="P82" i="6" s="1"/>
  <c r="F82" i="6"/>
  <c r="G82" i="6" s="1"/>
  <c r="O82" i="6" s="1"/>
  <c r="I81" i="6"/>
  <c r="E81" i="6"/>
  <c r="E80" i="6" s="1"/>
  <c r="D81" i="6"/>
  <c r="D80" i="6" s="1"/>
  <c r="C81" i="6"/>
  <c r="C80" i="6" s="1"/>
  <c r="J79" i="6"/>
  <c r="P79" i="6" s="1"/>
  <c r="F79" i="6"/>
  <c r="G79" i="6" s="1"/>
  <c r="O79" i="6" s="1"/>
  <c r="I78" i="6"/>
  <c r="H78" i="6"/>
  <c r="E78" i="6"/>
  <c r="D78" i="6"/>
  <c r="F78" i="6" s="1"/>
  <c r="C78" i="6"/>
  <c r="J77" i="6"/>
  <c r="P77" i="6" s="1"/>
  <c r="F77" i="6"/>
  <c r="G77" i="6" s="1"/>
  <c r="O77" i="6" s="1"/>
  <c r="J76" i="6"/>
  <c r="P76" i="6" s="1"/>
  <c r="F76" i="6"/>
  <c r="G76" i="6" s="1"/>
  <c r="O76" i="6" s="1"/>
  <c r="J75" i="6"/>
  <c r="P75" i="6" s="1"/>
  <c r="F75" i="6"/>
  <c r="G75" i="6" s="1"/>
  <c r="O75" i="6" s="1"/>
  <c r="I74" i="6"/>
  <c r="I73" i="6" s="1"/>
  <c r="H74" i="6"/>
  <c r="H73" i="6" s="1"/>
  <c r="E74" i="6"/>
  <c r="E73" i="6" s="1"/>
  <c r="D74" i="6"/>
  <c r="C74" i="6"/>
  <c r="C73" i="6" s="1"/>
  <c r="J72" i="6"/>
  <c r="P72" i="6" s="1"/>
  <c r="F72" i="6"/>
  <c r="G72" i="6" s="1"/>
  <c r="O72" i="6" s="1"/>
  <c r="I71" i="6"/>
  <c r="H71" i="6"/>
  <c r="E71" i="6"/>
  <c r="D71" i="6"/>
  <c r="C71" i="6"/>
  <c r="J70" i="6"/>
  <c r="P70" i="6" s="1"/>
  <c r="F70" i="6"/>
  <c r="G70" i="6" s="1"/>
  <c r="O70" i="6" s="1"/>
  <c r="I69" i="6"/>
  <c r="I68" i="6" s="1"/>
  <c r="H69" i="6"/>
  <c r="H68" i="6" s="1"/>
  <c r="E69" i="6"/>
  <c r="E68" i="6" s="1"/>
  <c r="D69" i="6"/>
  <c r="C69" i="6"/>
  <c r="C68" i="6" s="1"/>
  <c r="J62" i="6"/>
  <c r="P62" i="6" s="1"/>
  <c r="F62" i="6"/>
  <c r="G62" i="6" s="1"/>
  <c r="O62" i="6" s="1"/>
  <c r="J61" i="6"/>
  <c r="P61" i="6" s="1"/>
  <c r="F61" i="6"/>
  <c r="G61" i="6" s="1"/>
  <c r="O61" i="6" s="1"/>
  <c r="I60" i="6"/>
  <c r="I89" i="6" s="1"/>
  <c r="J46" i="14" s="1"/>
  <c r="H60" i="6"/>
  <c r="H89" i="6" s="1"/>
  <c r="I46" i="14" s="1"/>
  <c r="E60" i="6"/>
  <c r="E89" i="6" s="1"/>
  <c r="F46" i="14" s="1"/>
  <c r="D60" i="6"/>
  <c r="C60" i="6"/>
  <c r="C89" i="6" s="1"/>
  <c r="D46" i="14" s="1"/>
  <c r="J59" i="6"/>
  <c r="P59" i="6" s="1"/>
  <c r="F59" i="6"/>
  <c r="O59" i="6" s="1"/>
  <c r="I58" i="6"/>
  <c r="I87" i="6" s="1"/>
  <c r="H58" i="6"/>
  <c r="E58" i="6"/>
  <c r="D58" i="6"/>
  <c r="C58" i="6"/>
  <c r="J57" i="6"/>
  <c r="P57" i="6" s="1"/>
  <c r="F57" i="6"/>
  <c r="G57" i="6" s="1"/>
  <c r="O57" i="6" s="1"/>
  <c r="J56" i="6"/>
  <c r="P56" i="6" s="1"/>
  <c r="F56" i="6"/>
  <c r="G56" i="6" s="1"/>
  <c r="O56" i="6" s="1"/>
  <c r="I55" i="6"/>
  <c r="H55" i="6"/>
  <c r="E55" i="6"/>
  <c r="D55" i="6"/>
  <c r="C55" i="6"/>
  <c r="J54" i="6"/>
  <c r="P54" i="6" s="1"/>
  <c r="F54" i="6"/>
  <c r="G54" i="6" s="1"/>
  <c r="O54" i="6" s="1"/>
  <c r="J53" i="6"/>
  <c r="P53" i="6" s="1"/>
  <c r="F53" i="6"/>
  <c r="G53" i="6" s="1"/>
  <c r="O53" i="6" s="1"/>
  <c r="J52" i="6"/>
  <c r="P52" i="6" s="1"/>
  <c r="F52" i="6"/>
  <c r="G52" i="6" s="1"/>
  <c r="O52" i="6" s="1"/>
  <c r="J51" i="6"/>
  <c r="P51" i="6" s="1"/>
  <c r="F51" i="6"/>
  <c r="G51" i="6" s="1"/>
  <c r="O51" i="6" s="1"/>
  <c r="J50" i="6"/>
  <c r="P50" i="6" s="1"/>
  <c r="F50" i="6"/>
  <c r="G50" i="6" s="1"/>
  <c r="O50" i="6" s="1"/>
  <c r="J49" i="6"/>
  <c r="P49" i="6" s="1"/>
  <c r="F49" i="6"/>
  <c r="G49" i="6" s="1"/>
  <c r="O49" i="6" s="1"/>
  <c r="J48" i="6"/>
  <c r="P48" i="6" s="1"/>
  <c r="F48" i="6"/>
  <c r="G48" i="6" s="1"/>
  <c r="O48" i="6" s="1"/>
  <c r="J47" i="6"/>
  <c r="P47" i="6" s="1"/>
  <c r="F47" i="6"/>
  <c r="G47" i="6" s="1"/>
  <c r="O47" i="6" s="1"/>
  <c r="J46" i="6"/>
  <c r="P46" i="6" s="1"/>
  <c r="F46" i="6"/>
  <c r="G46" i="6" s="1"/>
  <c r="O46" i="6" s="1"/>
  <c r="I45" i="6"/>
  <c r="H45" i="6"/>
  <c r="E45" i="6"/>
  <c r="D45" i="6"/>
  <c r="C45" i="6"/>
  <c r="J44" i="6"/>
  <c r="P44" i="6" s="1"/>
  <c r="F44" i="6"/>
  <c r="G44" i="6" s="1"/>
  <c r="O44" i="6" s="1"/>
  <c r="J43" i="6"/>
  <c r="P43" i="6" s="1"/>
  <c r="F43" i="6"/>
  <c r="G43" i="6" s="1"/>
  <c r="O43" i="6" s="1"/>
  <c r="J42" i="6"/>
  <c r="P42" i="6" s="1"/>
  <c r="F42" i="6"/>
  <c r="G42" i="6" s="1"/>
  <c r="O42" i="6" s="1"/>
  <c r="I41" i="6"/>
  <c r="H41" i="6"/>
  <c r="E41" i="6"/>
  <c r="D41" i="6"/>
  <c r="C41" i="6"/>
  <c r="J40" i="6"/>
  <c r="P40" i="6" s="1"/>
  <c r="F40" i="6"/>
  <c r="G40" i="6" s="1"/>
  <c r="O40" i="6" s="1"/>
  <c r="J39" i="6"/>
  <c r="P39" i="6" s="1"/>
  <c r="F39" i="6"/>
  <c r="G39" i="6" s="1"/>
  <c r="O39" i="6" s="1"/>
  <c r="J38" i="6"/>
  <c r="P38" i="6" s="1"/>
  <c r="F38" i="6"/>
  <c r="G38" i="6" s="1"/>
  <c r="O38" i="6" s="1"/>
  <c r="J37" i="6"/>
  <c r="P37" i="6" s="1"/>
  <c r="F37" i="6"/>
  <c r="G37" i="6" s="1"/>
  <c r="O37" i="6" s="1"/>
  <c r="I36" i="6"/>
  <c r="H36" i="6"/>
  <c r="E36" i="6"/>
  <c r="D36" i="6"/>
  <c r="C36" i="6"/>
  <c r="J35" i="6"/>
  <c r="P35" i="6" s="1"/>
  <c r="F35" i="6"/>
  <c r="G35" i="6" s="1"/>
  <c r="O35" i="6" s="1"/>
  <c r="J34" i="6"/>
  <c r="P34" i="6" s="1"/>
  <c r="F34" i="6"/>
  <c r="G34" i="6" s="1"/>
  <c r="O34" i="6" s="1"/>
  <c r="J33" i="6"/>
  <c r="P33" i="6" s="1"/>
  <c r="F33" i="6"/>
  <c r="G33" i="6" s="1"/>
  <c r="O33" i="6" s="1"/>
  <c r="I32" i="6"/>
  <c r="H32" i="6"/>
  <c r="E32" i="6"/>
  <c r="D32" i="6"/>
  <c r="C32" i="6"/>
  <c r="J31" i="6"/>
  <c r="P31" i="6" s="1"/>
  <c r="F31" i="6"/>
  <c r="G31" i="6" s="1"/>
  <c r="O31" i="6" s="1"/>
  <c r="J30" i="6"/>
  <c r="P30" i="6" s="1"/>
  <c r="F30" i="6"/>
  <c r="G30" i="6" s="1"/>
  <c r="O30" i="6" s="1"/>
  <c r="J29" i="6"/>
  <c r="P29" i="6" s="1"/>
  <c r="F29" i="6"/>
  <c r="G29" i="6" s="1"/>
  <c r="O29" i="6" s="1"/>
  <c r="J28" i="6"/>
  <c r="P28" i="6" s="1"/>
  <c r="F28" i="6"/>
  <c r="G28" i="6" s="1"/>
  <c r="O28" i="6" s="1"/>
  <c r="J27" i="6"/>
  <c r="P27" i="6" s="1"/>
  <c r="F27" i="6"/>
  <c r="G27" i="6" s="1"/>
  <c r="O27" i="6" s="1"/>
  <c r="J26" i="6"/>
  <c r="P26" i="6" s="1"/>
  <c r="F26" i="6"/>
  <c r="G26" i="6" s="1"/>
  <c r="O26" i="6" s="1"/>
  <c r="I25" i="6"/>
  <c r="H25" i="6"/>
  <c r="E25" i="6"/>
  <c r="D25" i="6"/>
  <c r="C25" i="6"/>
  <c r="J24" i="6"/>
  <c r="P24" i="6" s="1"/>
  <c r="F24" i="6"/>
  <c r="G24" i="6" s="1"/>
  <c r="O24" i="6" s="1"/>
  <c r="J23" i="6"/>
  <c r="P23" i="6" s="1"/>
  <c r="F23" i="6"/>
  <c r="G23" i="6" s="1"/>
  <c r="O23" i="6" s="1"/>
  <c r="J22" i="6"/>
  <c r="P22" i="6" s="1"/>
  <c r="F22" i="6"/>
  <c r="G22" i="6" s="1"/>
  <c r="O22" i="6" s="1"/>
  <c r="J21" i="6"/>
  <c r="P21" i="6" s="1"/>
  <c r="F21" i="6"/>
  <c r="G21" i="6" s="1"/>
  <c r="O21" i="6" s="1"/>
  <c r="I20" i="6"/>
  <c r="H20" i="6"/>
  <c r="E20" i="6"/>
  <c r="D20" i="6"/>
  <c r="C20" i="6"/>
  <c r="J13" i="6"/>
  <c r="P13" i="6" s="1"/>
  <c r="F13" i="6"/>
  <c r="G13" i="6" s="1"/>
  <c r="O13" i="6" s="1"/>
  <c r="J12" i="6"/>
  <c r="P12" i="6" s="1"/>
  <c r="F12" i="6"/>
  <c r="G12" i="6" s="1"/>
  <c r="O12" i="6" s="1"/>
  <c r="J11" i="6"/>
  <c r="P11" i="6" s="1"/>
  <c r="F11" i="6"/>
  <c r="G11" i="6" s="1"/>
  <c r="O11" i="6" s="1"/>
  <c r="J10" i="6"/>
  <c r="P10" i="6" s="1"/>
  <c r="F10" i="6"/>
  <c r="G10" i="6" s="1"/>
  <c r="O10" i="6" s="1"/>
  <c r="J9" i="6"/>
  <c r="P9" i="6" s="1"/>
  <c r="F9" i="6"/>
  <c r="G9" i="6" s="1"/>
  <c r="O9" i="6" s="1"/>
  <c r="I8" i="6"/>
  <c r="H8" i="6"/>
  <c r="E8" i="6"/>
  <c r="D8" i="6"/>
  <c r="C8" i="6"/>
  <c r="J25" i="14"/>
  <c r="I25" i="14"/>
  <c r="J103" i="5"/>
  <c r="P103" i="5" s="1"/>
  <c r="Q103" i="5" s="1"/>
  <c r="F103" i="5"/>
  <c r="I102" i="5"/>
  <c r="H102" i="5"/>
  <c r="E102" i="5"/>
  <c r="D102" i="5"/>
  <c r="C102" i="5"/>
  <c r="I100" i="5"/>
  <c r="H100" i="5"/>
  <c r="D100" i="5"/>
  <c r="E100" i="5" s="1"/>
  <c r="C100" i="5"/>
  <c r="J101" i="5"/>
  <c r="P101" i="5" s="1"/>
  <c r="Q101" i="5" s="1"/>
  <c r="F101" i="5"/>
  <c r="G101" i="5" s="1"/>
  <c r="O101" i="5" s="1"/>
  <c r="J93" i="5"/>
  <c r="P93" i="5" s="1"/>
  <c r="Q93" i="5" s="1"/>
  <c r="G93" i="5"/>
  <c r="O93" i="5" s="1"/>
  <c r="I92" i="5"/>
  <c r="H92" i="5"/>
  <c r="E92" i="5"/>
  <c r="D92" i="5"/>
  <c r="C92" i="5"/>
  <c r="J89" i="5"/>
  <c r="P89" i="5" s="1"/>
  <c r="Q89" i="5" s="1"/>
  <c r="F89" i="5"/>
  <c r="G89" i="5" s="1"/>
  <c r="O89" i="5" s="1"/>
  <c r="I88" i="5"/>
  <c r="H88" i="5"/>
  <c r="E88" i="5"/>
  <c r="D88" i="5"/>
  <c r="C88" i="5"/>
  <c r="J87" i="5"/>
  <c r="P87" i="5" s="1"/>
  <c r="Q87" i="5" s="1"/>
  <c r="F87" i="5"/>
  <c r="G87" i="5" s="1"/>
  <c r="O87" i="5" s="1"/>
  <c r="I86" i="5"/>
  <c r="I85" i="5" s="1"/>
  <c r="H86" i="5"/>
  <c r="H85" i="5" s="1"/>
  <c r="E86" i="5"/>
  <c r="E85" i="5" s="1"/>
  <c r="D86" i="5"/>
  <c r="D85" i="5" s="1"/>
  <c r="C86" i="5"/>
  <c r="J84" i="5"/>
  <c r="P84" i="5" s="1"/>
  <c r="Q84" i="5" s="1"/>
  <c r="F84" i="5"/>
  <c r="G84" i="5" s="1"/>
  <c r="O84" i="5" s="1"/>
  <c r="I83" i="5"/>
  <c r="H83" i="5"/>
  <c r="J82" i="5"/>
  <c r="P82" i="5" s="1"/>
  <c r="Q82" i="5" s="1"/>
  <c r="F82" i="5"/>
  <c r="G82" i="5" s="1"/>
  <c r="O82" i="5" s="1"/>
  <c r="I81" i="5"/>
  <c r="I80" i="5" s="1"/>
  <c r="H81" i="5"/>
  <c r="H80" i="5" s="1"/>
  <c r="E81" i="5"/>
  <c r="E80" i="5" s="1"/>
  <c r="D81" i="5"/>
  <c r="D80" i="5" s="1"/>
  <c r="C81" i="5"/>
  <c r="C80" i="5" s="1"/>
  <c r="H74" i="5"/>
  <c r="H73" i="5" s="1"/>
  <c r="I74" i="5"/>
  <c r="I73" i="5" s="1"/>
  <c r="J76" i="5"/>
  <c r="P76" i="5" s="1"/>
  <c r="Q76" i="5" s="1"/>
  <c r="F76" i="5"/>
  <c r="G76" i="5" s="1"/>
  <c r="O76" i="5" s="1"/>
  <c r="F77" i="5"/>
  <c r="D74" i="5"/>
  <c r="D73" i="5" s="1"/>
  <c r="E74" i="5"/>
  <c r="E73" i="5" s="1"/>
  <c r="C74" i="5"/>
  <c r="C73" i="5" s="1"/>
  <c r="J79" i="5"/>
  <c r="P79" i="5" s="1"/>
  <c r="Q79" i="5" s="1"/>
  <c r="F79" i="5"/>
  <c r="G79" i="5" s="1"/>
  <c r="O79" i="5" s="1"/>
  <c r="I78" i="5"/>
  <c r="H78" i="5"/>
  <c r="E78" i="5"/>
  <c r="D78" i="5"/>
  <c r="C78" i="5"/>
  <c r="J77" i="5"/>
  <c r="P77" i="5" s="1"/>
  <c r="Q77" i="5" s="1"/>
  <c r="G77" i="5"/>
  <c r="O77" i="5" s="1"/>
  <c r="J75" i="5"/>
  <c r="P75" i="5" s="1"/>
  <c r="Q75" i="5" s="1"/>
  <c r="F75" i="5"/>
  <c r="G75" i="5" s="1"/>
  <c r="O75" i="5" s="1"/>
  <c r="J72" i="5"/>
  <c r="P72" i="5" s="1"/>
  <c r="Q72" i="5" s="1"/>
  <c r="F72" i="5"/>
  <c r="G72" i="5" s="1"/>
  <c r="O72" i="5" s="1"/>
  <c r="I71" i="5"/>
  <c r="H71" i="5"/>
  <c r="E71" i="5"/>
  <c r="D71" i="5"/>
  <c r="C71" i="5"/>
  <c r="J70" i="5"/>
  <c r="P70" i="5" s="1"/>
  <c r="Q70" i="5" s="1"/>
  <c r="F70" i="5"/>
  <c r="G70" i="5" s="1"/>
  <c r="O70" i="5" s="1"/>
  <c r="I69" i="5"/>
  <c r="I68" i="5" s="1"/>
  <c r="H69" i="5"/>
  <c r="H68" i="5" s="1"/>
  <c r="E69" i="5"/>
  <c r="E68" i="5" s="1"/>
  <c r="D69" i="5"/>
  <c r="D68" i="5" s="1"/>
  <c r="C69" i="5"/>
  <c r="C68" i="5" s="1"/>
  <c r="J62" i="5"/>
  <c r="P62" i="5" s="1"/>
  <c r="Q62" i="5" s="1"/>
  <c r="F62" i="5"/>
  <c r="G62" i="5" s="1"/>
  <c r="O62" i="5" s="1"/>
  <c r="J61" i="5"/>
  <c r="P61" i="5" s="1"/>
  <c r="Q61" i="5" s="1"/>
  <c r="F61" i="5"/>
  <c r="G61" i="5" s="1"/>
  <c r="O61" i="5" s="1"/>
  <c r="I60" i="5"/>
  <c r="I108" i="5" s="1"/>
  <c r="H60" i="5"/>
  <c r="H108" i="5" s="1"/>
  <c r="I37" i="14" s="1"/>
  <c r="E60" i="5"/>
  <c r="E108" i="5" s="1"/>
  <c r="F37" i="14" s="1"/>
  <c r="D60" i="5"/>
  <c r="D108" i="5" s="1"/>
  <c r="E37" i="14" s="1"/>
  <c r="C60" i="5"/>
  <c r="C108" i="5" s="1"/>
  <c r="D37" i="14" s="1"/>
  <c r="J59" i="5"/>
  <c r="P59" i="5" s="1"/>
  <c r="Q59" i="5" s="1"/>
  <c r="F59" i="5"/>
  <c r="G59" i="5" s="1"/>
  <c r="O59" i="5" s="1"/>
  <c r="I58" i="5"/>
  <c r="H58" i="5"/>
  <c r="E58" i="5"/>
  <c r="D58" i="5"/>
  <c r="C58" i="5"/>
  <c r="J57" i="5"/>
  <c r="P57" i="5" s="1"/>
  <c r="Q57" i="5" s="1"/>
  <c r="F57" i="5"/>
  <c r="G57" i="5" s="1"/>
  <c r="O57" i="5" s="1"/>
  <c r="J56" i="5"/>
  <c r="P56" i="5" s="1"/>
  <c r="Q56" i="5" s="1"/>
  <c r="F56" i="5"/>
  <c r="G56" i="5" s="1"/>
  <c r="O56" i="5" s="1"/>
  <c r="I55" i="5"/>
  <c r="H55" i="5"/>
  <c r="E55" i="5"/>
  <c r="D55" i="5"/>
  <c r="C55" i="5"/>
  <c r="J54" i="5"/>
  <c r="P54" i="5" s="1"/>
  <c r="Q54" i="5" s="1"/>
  <c r="F54" i="5"/>
  <c r="G54" i="5" s="1"/>
  <c r="O54" i="5" s="1"/>
  <c r="J53" i="5"/>
  <c r="P53" i="5" s="1"/>
  <c r="Q53" i="5" s="1"/>
  <c r="F53" i="5"/>
  <c r="G53" i="5" s="1"/>
  <c r="O53" i="5" s="1"/>
  <c r="J52" i="5"/>
  <c r="P52" i="5" s="1"/>
  <c r="Q52" i="5" s="1"/>
  <c r="F52" i="5"/>
  <c r="G52" i="5" s="1"/>
  <c r="O52" i="5" s="1"/>
  <c r="J51" i="5"/>
  <c r="P51" i="5" s="1"/>
  <c r="Q51" i="5" s="1"/>
  <c r="F51" i="5"/>
  <c r="G51" i="5" s="1"/>
  <c r="O51" i="5" s="1"/>
  <c r="J50" i="5"/>
  <c r="P50" i="5" s="1"/>
  <c r="Q50" i="5" s="1"/>
  <c r="F50" i="5"/>
  <c r="G50" i="5" s="1"/>
  <c r="O50" i="5" s="1"/>
  <c r="J49" i="5"/>
  <c r="P49" i="5" s="1"/>
  <c r="Q49" i="5" s="1"/>
  <c r="F49" i="5"/>
  <c r="G49" i="5" s="1"/>
  <c r="O49" i="5" s="1"/>
  <c r="J48" i="5"/>
  <c r="P48" i="5" s="1"/>
  <c r="Q48" i="5" s="1"/>
  <c r="F48" i="5"/>
  <c r="G48" i="5" s="1"/>
  <c r="O48" i="5" s="1"/>
  <c r="J47" i="5"/>
  <c r="P47" i="5" s="1"/>
  <c r="Q47" i="5" s="1"/>
  <c r="F47" i="5"/>
  <c r="G47" i="5" s="1"/>
  <c r="O47" i="5" s="1"/>
  <c r="J46" i="5"/>
  <c r="P46" i="5" s="1"/>
  <c r="Q46" i="5" s="1"/>
  <c r="F46" i="5"/>
  <c r="G46" i="5" s="1"/>
  <c r="O46" i="5" s="1"/>
  <c r="I45" i="5"/>
  <c r="H45" i="5"/>
  <c r="E45" i="5"/>
  <c r="D45" i="5"/>
  <c r="C45" i="5"/>
  <c r="J44" i="5"/>
  <c r="P44" i="5" s="1"/>
  <c r="Q44" i="5" s="1"/>
  <c r="F44" i="5"/>
  <c r="G44" i="5" s="1"/>
  <c r="O44" i="5" s="1"/>
  <c r="J43" i="5"/>
  <c r="P43" i="5" s="1"/>
  <c r="Q43" i="5" s="1"/>
  <c r="F43" i="5"/>
  <c r="G43" i="5" s="1"/>
  <c r="O43" i="5" s="1"/>
  <c r="J42" i="5"/>
  <c r="P42" i="5" s="1"/>
  <c r="Q42" i="5" s="1"/>
  <c r="F42" i="5"/>
  <c r="G42" i="5" s="1"/>
  <c r="O42" i="5" s="1"/>
  <c r="I41" i="5"/>
  <c r="H41" i="5"/>
  <c r="E41" i="5"/>
  <c r="D41" i="5"/>
  <c r="C41" i="5"/>
  <c r="J40" i="5"/>
  <c r="P40" i="5" s="1"/>
  <c r="Q40" i="5" s="1"/>
  <c r="F40" i="5"/>
  <c r="G40" i="5" s="1"/>
  <c r="O40" i="5" s="1"/>
  <c r="J39" i="5"/>
  <c r="P39" i="5" s="1"/>
  <c r="Q39" i="5" s="1"/>
  <c r="F39" i="5"/>
  <c r="G39" i="5" s="1"/>
  <c r="O39" i="5" s="1"/>
  <c r="J38" i="5"/>
  <c r="P38" i="5" s="1"/>
  <c r="Q38" i="5" s="1"/>
  <c r="F38" i="5"/>
  <c r="G38" i="5" s="1"/>
  <c r="O38" i="5" s="1"/>
  <c r="J37" i="5"/>
  <c r="P37" i="5" s="1"/>
  <c r="Q37" i="5" s="1"/>
  <c r="F37" i="5"/>
  <c r="G37" i="5" s="1"/>
  <c r="O37" i="5" s="1"/>
  <c r="I36" i="5"/>
  <c r="H36" i="5"/>
  <c r="E36" i="5"/>
  <c r="D36" i="5"/>
  <c r="C36" i="5"/>
  <c r="J35" i="5"/>
  <c r="P35" i="5" s="1"/>
  <c r="Q35" i="5" s="1"/>
  <c r="F35" i="5"/>
  <c r="G35" i="5" s="1"/>
  <c r="O35" i="5" s="1"/>
  <c r="J34" i="5"/>
  <c r="P34" i="5" s="1"/>
  <c r="Q34" i="5" s="1"/>
  <c r="F34" i="5"/>
  <c r="G34" i="5" s="1"/>
  <c r="O34" i="5" s="1"/>
  <c r="J33" i="5"/>
  <c r="P33" i="5" s="1"/>
  <c r="Q33" i="5" s="1"/>
  <c r="F33" i="5"/>
  <c r="G33" i="5" s="1"/>
  <c r="O33" i="5" s="1"/>
  <c r="I32" i="5"/>
  <c r="H32" i="5"/>
  <c r="E32" i="5"/>
  <c r="D32" i="5"/>
  <c r="C32" i="5"/>
  <c r="J31" i="5"/>
  <c r="P31" i="5" s="1"/>
  <c r="Q31" i="5" s="1"/>
  <c r="F31" i="5"/>
  <c r="G31" i="5" s="1"/>
  <c r="O31" i="5" s="1"/>
  <c r="J30" i="5"/>
  <c r="P30" i="5" s="1"/>
  <c r="Q30" i="5" s="1"/>
  <c r="F30" i="5"/>
  <c r="G30" i="5" s="1"/>
  <c r="O30" i="5" s="1"/>
  <c r="J29" i="5"/>
  <c r="P29" i="5" s="1"/>
  <c r="Q29" i="5" s="1"/>
  <c r="F29" i="5"/>
  <c r="G29" i="5" s="1"/>
  <c r="O29" i="5" s="1"/>
  <c r="J28" i="5"/>
  <c r="P28" i="5" s="1"/>
  <c r="Q28" i="5" s="1"/>
  <c r="F28" i="5"/>
  <c r="G28" i="5" s="1"/>
  <c r="O28" i="5" s="1"/>
  <c r="J27" i="5"/>
  <c r="P27" i="5" s="1"/>
  <c r="Q27" i="5" s="1"/>
  <c r="F27" i="5"/>
  <c r="G27" i="5" s="1"/>
  <c r="O27" i="5" s="1"/>
  <c r="J26" i="5"/>
  <c r="P26" i="5" s="1"/>
  <c r="Q26" i="5" s="1"/>
  <c r="F26" i="5"/>
  <c r="G26" i="5" s="1"/>
  <c r="O26" i="5" s="1"/>
  <c r="I25" i="5"/>
  <c r="H25" i="5"/>
  <c r="E25" i="5"/>
  <c r="D25" i="5"/>
  <c r="C25" i="5"/>
  <c r="J24" i="5"/>
  <c r="P24" i="5" s="1"/>
  <c r="Q24" i="5" s="1"/>
  <c r="F24" i="5"/>
  <c r="G24" i="5" s="1"/>
  <c r="O24" i="5" s="1"/>
  <c r="J23" i="5"/>
  <c r="P23" i="5" s="1"/>
  <c r="Q23" i="5" s="1"/>
  <c r="F23" i="5"/>
  <c r="G23" i="5" s="1"/>
  <c r="O23" i="5" s="1"/>
  <c r="J22" i="5"/>
  <c r="P22" i="5" s="1"/>
  <c r="Q22" i="5" s="1"/>
  <c r="F22" i="5"/>
  <c r="G22" i="5" s="1"/>
  <c r="O22" i="5" s="1"/>
  <c r="J21" i="5"/>
  <c r="P21" i="5" s="1"/>
  <c r="Q21" i="5" s="1"/>
  <c r="F21" i="5"/>
  <c r="G21" i="5" s="1"/>
  <c r="O21" i="5" s="1"/>
  <c r="I20" i="5"/>
  <c r="H20" i="5"/>
  <c r="E20" i="5"/>
  <c r="D20" i="5"/>
  <c r="C20" i="5"/>
  <c r="P19" i="5"/>
  <c r="Q19" i="5" s="1"/>
  <c r="O19" i="5"/>
  <c r="J13" i="5"/>
  <c r="P13" i="5" s="1"/>
  <c r="Q13" i="5" s="1"/>
  <c r="F13" i="5"/>
  <c r="G13" i="5" s="1"/>
  <c r="O13" i="5" s="1"/>
  <c r="J12" i="5"/>
  <c r="P12" i="5" s="1"/>
  <c r="Q12" i="5" s="1"/>
  <c r="F12" i="5"/>
  <c r="G12" i="5" s="1"/>
  <c r="O12" i="5" s="1"/>
  <c r="J11" i="5"/>
  <c r="P11" i="5" s="1"/>
  <c r="Q11" i="5" s="1"/>
  <c r="F11" i="5"/>
  <c r="G11" i="5" s="1"/>
  <c r="O11" i="5" s="1"/>
  <c r="J10" i="5"/>
  <c r="P10" i="5" s="1"/>
  <c r="Q10" i="5" s="1"/>
  <c r="F10" i="5"/>
  <c r="G10" i="5" s="1"/>
  <c r="O10" i="5" s="1"/>
  <c r="J9" i="5"/>
  <c r="P9" i="5" s="1"/>
  <c r="Q9" i="5" s="1"/>
  <c r="F9" i="5"/>
  <c r="O9" i="5" s="1"/>
  <c r="I8" i="5"/>
  <c r="H8" i="5"/>
  <c r="E8" i="5"/>
  <c r="D8" i="5"/>
  <c r="C8" i="5"/>
  <c r="H11" i="1"/>
  <c r="H16" i="1"/>
  <c r="H20" i="1"/>
  <c r="H19" i="1" s="1"/>
  <c r="H24" i="1"/>
  <c r="H42" i="1"/>
  <c r="I12" i="1"/>
  <c r="I13" i="1"/>
  <c r="I14" i="1"/>
  <c r="I15" i="1"/>
  <c r="I17" i="1"/>
  <c r="I18" i="1"/>
  <c r="I21" i="1"/>
  <c r="I23" i="1"/>
  <c r="I25" i="1"/>
  <c r="I26" i="1"/>
  <c r="I28" i="1"/>
  <c r="I29" i="1"/>
  <c r="I30" i="1"/>
  <c r="I31" i="1"/>
  <c r="I32" i="1"/>
  <c r="I33" i="1"/>
  <c r="I34" i="1"/>
  <c r="I36" i="1"/>
  <c r="I37" i="1"/>
  <c r="I41" i="1"/>
  <c r="I35" i="1" s="1"/>
  <c r="I43" i="1"/>
  <c r="I44" i="1"/>
  <c r="I45" i="1"/>
  <c r="I46" i="1"/>
  <c r="I47" i="1"/>
  <c r="C42" i="1"/>
  <c r="C27" i="1"/>
  <c r="G27" i="1" s="1"/>
  <c r="C24" i="1"/>
  <c r="G24" i="1" s="1"/>
  <c r="C20" i="1"/>
  <c r="C16" i="1"/>
  <c r="E25" i="14" l="1"/>
  <c r="F25" i="14"/>
  <c r="E88" i="7"/>
  <c r="O99" i="5"/>
  <c r="F94" i="5"/>
  <c r="P99" i="5"/>
  <c r="Q99" i="5" s="1"/>
  <c r="J94" i="5"/>
  <c r="G63" i="7"/>
  <c r="F92" i="7"/>
  <c r="G57" i="14" s="1"/>
  <c r="I70" i="8"/>
  <c r="J62" i="14" s="1"/>
  <c r="I106" i="5"/>
  <c r="J35" i="14" s="1"/>
  <c r="E55" i="14"/>
  <c r="G42" i="1"/>
  <c r="F55" i="14"/>
  <c r="P19" i="8"/>
  <c r="Q19" i="8" s="1"/>
  <c r="J14" i="8"/>
  <c r="G14" i="6"/>
  <c r="O14" i="6" s="1"/>
  <c r="F14" i="6"/>
  <c r="P19" i="6"/>
  <c r="J14" i="6"/>
  <c r="P14" i="6" s="1"/>
  <c r="G62" i="7"/>
  <c r="G91" i="7" s="1"/>
  <c r="G56" i="14"/>
  <c r="G83" i="14" s="1"/>
  <c r="D88" i="7"/>
  <c r="E53" i="14" s="1"/>
  <c r="H87" i="7"/>
  <c r="D55" i="14"/>
  <c r="C87" i="7"/>
  <c r="O20" i="7"/>
  <c r="G15" i="7"/>
  <c r="O15" i="7" s="1"/>
  <c r="O19" i="8"/>
  <c r="E10" i="1"/>
  <c r="E9" i="1" s="1"/>
  <c r="E8" i="1" s="1"/>
  <c r="E7" i="1" s="1"/>
  <c r="E54" i="1" s="1"/>
  <c r="G11" i="4"/>
  <c r="G24" i="4" s="1"/>
  <c r="H29" i="14" s="1"/>
  <c r="J78" i="5"/>
  <c r="L78" i="5" s="1"/>
  <c r="H106" i="5"/>
  <c r="E106" i="5"/>
  <c r="E105" i="5" s="1"/>
  <c r="F34" i="14" s="1"/>
  <c r="F68" i="5"/>
  <c r="G68" i="5" s="1"/>
  <c r="D106" i="5"/>
  <c r="C106" i="5"/>
  <c r="C105" i="5" s="1"/>
  <c r="D34" i="14" s="1"/>
  <c r="D53" i="14"/>
  <c r="J53" i="14"/>
  <c r="F84" i="7"/>
  <c r="E87" i="6"/>
  <c r="F44" i="14" s="1"/>
  <c r="C87" i="6"/>
  <c r="C86" i="6" s="1"/>
  <c r="D43" i="14" s="1"/>
  <c r="J37" i="14"/>
  <c r="J25" i="5"/>
  <c r="P25" i="5" s="1"/>
  <c r="Q25" i="5" s="1"/>
  <c r="J44" i="14"/>
  <c r="H87" i="6"/>
  <c r="H86" i="6" s="1"/>
  <c r="H7" i="6"/>
  <c r="H85" i="6" s="1"/>
  <c r="J55" i="14"/>
  <c r="I87" i="7"/>
  <c r="J52" i="14" s="1"/>
  <c r="G19" i="4"/>
  <c r="H24" i="14" s="1"/>
  <c r="E7" i="8"/>
  <c r="E68" i="8" s="1"/>
  <c r="D87" i="6"/>
  <c r="D86" i="6" s="1"/>
  <c r="E43" i="14" s="1"/>
  <c r="F80" i="5"/>
  <c r="G80" i="5" s="1"/>
  <c r="O80" i="5" s="1"/>
  <c r="F85" i="5"/>
  <c r="C20" i="4"/>
  <c r="C27" i="4" s="1"/>
  <c r="G13" i="4"/>
  <c r="G22" i="4" s="1"/>
  <c r="H27" i="14" s="1"/>
  <c r="F22" i="4"/>
  <c r="K29" i="14"/>
  <c r="K83" i="14" s="1"/>
  <c r="O83" i="14" s="1"/>
  <c r="J20" i="4"/>
  <c r="J27" i="4" s="1"/>
  <c r="E74" i="7"/>
  <c r="F74" i="7" s="1"/>
  <c r="I7" i="8"/>
  <c r="E70" i="8"/>
  <c r="F62" i="14" s="1"/>
  <c r="F60" i="8"/>
  <c r="F72" i="8" s="1"/>
  <c r="G64" i="14" s="1"/>
  <c r="D72" i="8"/>
  <c r="E64" i="14" s="1"/>
  <c r="J60" i="8"/>
  <c r="H72" i="8"/>
  <c r="I64" i="14" s="1"/>
  <c r="F36" i="8"/>
  <c r="G36" i="8" s="1"/>
  <c r="O36" i="8" s="1"/>
  <c r="D70" i="8"/>
  <c r="E62" i="14" s="1"/>
  <c r="H70" i="8"/>
  <c r="I62" i="14" s="1"/>
  <c r="E72" i="8"/>
  <c r="F64" i="14" s="1"/>
  <c r="I69" i="8"/>
  <c r="J61" i="14" s="1"/>
  <c r="F64" i="8"/>
  <c r="G64" i="8" s="1"/>
  <c r="O64" i="8" s="1"/>
  <c r="J45" i="8"/>
  <c r="P45" i="8" s="1"/>
  <c r="Q45" i="8" s="1"/>
  <c r="J32" i="8"/>
  <c r="P32" i="8" s="1"/>
  <c r="Q32" i="8" s="1"/>
  <c r="H7" i="8"/>
  <c r="H68" i="8" s="1"/>
  <c r="J25" i="8"/>
  <c r="P25" i="8" s="1"/>
  <c r="Q25" i="8" s="1"/>
  <c r="F20" i="8"/>
  <c r="G20" i="8" s="1"/>
  <c r="O20" i="8" s="1"/>
  <c r="F8" i="8"/>
  <c r="G8" i="8" s="1"/>
  <c r="O8" i="8" s="1"/>
  <c r="I53" i="14"/>
  <c r="C8" i="7"/>
  <c r="C86" i="7" s="1"/>
  <c r="I8" i="7"/>
  <c r="I86" i="7" s="1"/>
  <c r="J21" i="7"/>
  <c r="P21" i="7" s="1"/>
  <c r="Q21" i="7" s="1"/>
  <c r="F37" i="7"/>
  <c r="G37" i="7" s="1"/>
  <c r="O37" i="7" s="1"/>
  <c r="J37" i="7"/>
  <c r="P37" i="7" s="1"/>
  <c r="Q37" i="7" s="1"/>
  <c r="F46" i="7"/>
  <c r="G46" i="7" s="1"/>
  <c r="O46" i="7" s="1"/>
  <c r="I80" i="6"/>
  <c r="F60" i="6"/>
  <c r="F89" i="6" s="1"/>
  <c r="G46" i="14" s="1"/>
  <c r="D89" i="6"/>
  <c r="E46" i="14" s="1"/>
  <c r="E7" i="6"/>
  <c r="I7" i="6"/>
  <c r="F74" i="6"/>
  <c r="G74" i="6" s="1"/>
  <c r="O74" i="6" s="1"/>
  <c r="J83" i="6"/>
  <c r="J8" i="6"/>
  <c r="P8" i="6" s="1"/>
  <c r="F55" i="6"/>
  <c r="G55" i="6" s="1"/>
  <c r="O55" i="6" s="1"/>
  <c r="F71" i="5"/>
  <c r="G71" i="5" s="1"/>
  <c r="O71" i="5" s="1"/>
  <c r="F88" i="5"/>
  <c r="G88" i="5" s="1"/>
  <c r="O88" i="5" s="1"/>
  <c r="J88" i="5"/>
  <c r="C91" i="5"/>
  <c r="I91" i="5"/>
  <c r="P94" i="5"/>
  <c r="Q94" i="5" s="1"/>
  <c r="J86" i="5"/>
  <c r="P86" i="5" s="1"/>
  <c r="Q86" i="5" s="1"/>
  <c r="E91" i="5"/>
  <c r="C70" i="8"/>
  <c r="D62" i="14" s="1"/>
  <c r="C7" i="8"/>
  <c r="J77" i="7"/>
  <c r="P77" i="7" s="1"/>
  <c r="Q77" i="7" s="1"/>
  <c r="J55" i="6"/>
  <c r="P55" i="6" s="1"/>
  <c r="C7" i="5"/>
  <c r="I16" i="1"/>
  <c r="I11" i="1"/>
  <c r="G11" i="1"/>
  <c r="C19" i="1"/>
  <c r="G20" i="1"/>
  <c r="I42" i="1"/>
  <c r="I27" i="1"/>
  <c r="D9" i="1"/>
  <c r="F22" i="1"/>
  <c r="F10" i="1" s="1"/>
  <c r="F32" i="14"/>
  <c r="J32" i="14"/>
  <c r="E32" i="14"/>
  <c r="I32" i="14"/>
  <c r="D7" i="8"/>
  <c r="D68" i="8" s="1"/>
  <c r="J8" i="8"/>
  <c r="P8" i="8" s="1"/>
  <c r="Q8" i="8" s="1"/>
  <c r="J20" i="8"/>
  <c r="P20" i="8" s="1"/>
  <c r="Q20" i="8" s="1"/>
  <c r="F25" i="8"/>
  <c r="G25" i="8" s="1"/>
  <c r="O25" i="8" s="1"/>
  <c r="F32" i="8"/>
  <c r="G32" i="8" s="1"/>
  <c r="O32" i="8" s="1"/>
  <c r="F41" i="8"/>
  <c r="G41" i="8" s="1"/>
  <c r="O41" i="8" s="1"/>
  <c r="F45" i="8"/>
  <c r="G45" i="8" s="1"/>
  <c r="O45" i="8" s="1"/>
  <c r="F55" i="8"/>
  <c r="G55" i="8" s="1"/>
  <c r="O55" i="8" s="1"/>
  <c r="F58" i="8"/>
  <c r="J64" i="8"/>
  <c r="P64" i="8" s="1"/>
  <c r="Q64" i="8" s="1"/>
  <c r="F66" i="8"/>
  <c r="G66" i="8" s="1"/>
  <c r="O66" i="8" s="1"/>
  <c r="J66" i="8"/>
  <c r="J61" i="7"/>
  <c r="F63" i="8"/>
  <c r="P14" i="8"/>
  <c r="Q14" i="8" s="1"/>
  <c r="J36" i="8"/>
  <c r="P36" i="8" s="1"/>
  <c r="Q36" i="8" s="1"/>
  <c r="J41" i="8"/>
  <c r="P41" i="8" s="1"/>
  <c r="Q41" i="8" s="1"/>
  <c r="J55" i="8"/>
  <c r="P55" i="8" s="1"/>
  <c r="Q55" i="8" s="1"/>
  <c r="J58" i="8"/>
  <c r="P58" i="8" s="1"/>
  <c r="Q58" i="8" s="1"/>
  <c r="E8" i="7"/>
  <c r="E86" i="7" s="1"/>
  <c r="F79" i="7"/>
  <c r="G79" i="7" s="1"/>
  <c r="O79" i="7" s="1"/>
  <c r="J79" i="7"/>
  <c r="F9" i="7"/>
  <c r="G9" i="7" s="1"/>
  <c r="O9" i="7" s="1"/>
  <c r="F26" i="7"/>
  <c r="G26" i="7" s="1"/>
  <c r="O26" i="7" s="1"/>
  <c r="F33" i="7"/>
  <c r="G33" i="7" s="1"/>
  <c r="O33" i="7" s="1"/>
  <c r="F75" i="7"/>
  <c r="G75" i="7" s="1"/>
  <c r="O75" i="7" s="1"/>
  <c r="J75" i="7"/>
  <c r="P75" i="7" s="1"/>
  <c r="Q75" i="7" s="1"/>
  <c r="F77" i="7"/>
  <c r="F80" i="7"/>
  <c r="G80" i="7" s="1"/>
  <c r="O80" i="7" s="1"/>
  <c r="J80" i="7"/>
  <c r="P80" i="7" s="1"/>
  <c r="Q80" i="7" s="1"/>
  <c r="J84" i="7"/>
  <c r="G84" i="7"/>
  <c r="O84" i="7" s="1"/>
  <c r="J9" i="7"/>
  <c r="P9" i="7" s="1"/>
  <c r="Q9" i="7" s="1"/>
  <c r="D8" i="7"/>
  <c r="D86" i="7" s="1"/>
  <c r="H8" i="7"/>
  <c r="H86" i="7" s="1"/>
  <c r="H94" i="7" s="1"/>
  <c r="F21" i="7"/>
  <c r="G21" i="7" s="1"/>
  <c r="O21" i="7" s="1"/>
  <c r="J26" i="7"/>
  <c r="P26" i="7" s="1"/>
  <c r="Q26" i="7" s="1"/>
  <c r="J33" i="7"/>
  <c r="P33" i="7" s="1"/>
  <c r="Q33" i="7" s="1"/>
  <c r="F42" i="7"/>
  <c r="G42" i="7" s="1"/>
  <c r="O42" i="7" s="1"/>
  <c r="J42" i="7"/>
  <c r="P42" i="7" s="1"/>
  <c r="Q42" i="7" s="1"/>
  <c r="J46" i="7"/>
  <c r="P46" i="7" s="1"/>
  <c r="Q46" i="7" s="1"/>
  <c r="F56" i="7"/>
  <c r="G56" i="7" s="1"/>
  <c r="O56" i="7" s="1"/>
  <c r="J56" i="7"/>
  <c r="P56" i="7" s="1"/>
  <c r="Q56" i="7" s="1"/>
  <c r="F59" i="7"/>
  <c r="F88" i="7" s="1"/>
  <c r="J59" i="7"/>
  <c r="F61" i="7"/>
  <c r="F90" i="7" s="1"/>
  <c r="P15" i="7"/>
  <c r="Q15" i="7" s="1"/>
  <c r="F20" i="6"/>
  <c r="G20" i="6" s="1"/>
  <c r="O20" i="6" s="1"/>
  <c r="J25" i="6"/>
  <c r="P25" i="6" s="1"/>
  <c r="J32" i="6"/>
  <c r="P32" i="6" s="1"/>
  <c r="J45" i="6"/>
  <c r="P45" i="6" s="1"/>
  <c r="F58" i="6"/>
  <c r="F69" i="6"/>
  <c r="G69" i="6" s="1"/>
  <c r="O69" i="6" s="1"/>
  <c r="J71" i="6"/>
  <c r="P71" i="6" s="1"/>
  <c r="D73" i="6"/>
  <c r="F73" i="6" s="1"/>
  <c r="G73" i="6" s="1"/>
  <c r="O73" i="6" s="1"/>
  <c r="J69" i="6"/>
  <c r="P69" i="6" s="1"/>
  <c r="F71" i="6"/>
  <c r="G71" i="6" s="1"/>
  <c r="O71" i="6" s="1"/>
  <c r="J74" i="6"/>
  <c r="P74" i="6" s="1"/>
  <c r="J78" i="6"/>
  <c r="F81" i="6"/>
  <c r="G81" i="6" s="1"/>
  <c r="O81" i="6" s="1"/>
  <c r="J81" i="6"/>
  <c r="P81" i="6" s="1"/>
  <c r="F83" i="6"/>
  <c r="D7" i="6"/>
  <c r="F41" i="6"/>
  <c r="G41" i="6" s="1"/>
  <c r="O41" i="6" s="1"/>
  <c r="J41" i="6"/>
  <c r="P41" i="6" s="1"/>
  <c r="J58" i="6"/>
  <c r="J73" i="6"/>
  <c r="D68" i="6"/>
  <c r="G78" i="6"/>
  <c r="O78" i="6" s="1"/>
  <c r="F80" i="6"/>
  <c r="G80" i="6" s="1"/>
  <c r="C7" i="6"/>
  <c r="C85" i="6" s="1"/>
  <c r="F8" i="6"/>
  <c r="G8" i="6" s="1"/>
  <c r="O8" i="6" s="1"/>
  <c r="J20" i="6"/>
  <c r="P20" i="6" s="1"/>
  <c r="F25" i="6"/>
  <c r="G25" i="6" s="1"/>
  <c r="O25" i="6" s="1"/>
  <c r="F32" i="6"/>
  <c r="G32" i="6" s="1"/>
  <c r="O32" i="6" s="1"/>
  <c r="F36" i="6"/>
  <c r="G36" i="6" s="1"/>
  <c r="O36" i="6" s="1"/>
  <c r="J36" i="6"/>
  <c r="P36" i="6" s="1"/>
  <c r="F45" i="6"/>
  <c r="G45" i="6" s="1"/>
  <c r="O45" i="6" s="1"/>
  <c r="J60" i="6"/>
  <c r="H91" i="5"/>
  <c r="D91" i="5"/>
  <c r="J81" i="5"/>
  <c r="P81" i="5" s="1"/>
  <c r="Q81" i="5" s="1"/>
  <c r="F83" i="5"/>
  <c r="G83" i="5" s="1"/>
  <c r="O83" i="5" s="1"/>
  <c r="J83" i="5"/>
  <c r="J102" i="5"/>
  <c r="G103" i="5"/>
  <c r="O103" i="5" s="1"/>
  <c r="F92" i="5"/>
  <c r="G92" i="5" s="1"/>
  <c r="O92" i="5" s="1"/>
  <c r="F102" i="5"/>
  <c r="F100" i="5"/>
  <c r="G100" i="5" s="1"/>
  <c r="O100" i="5" s="1"/>
  <c r="J100" i="5"/>
  <c r="P100" i="5" s="1"/>
  <c r="Q100" i="5" s="1"/>
  <c r="J92" i="5"/>
  <c r="F74" i="5"/>
  <c r="G74" i="5" s="1"/>
  <c r="O74" i="5" s="1"/>
  <c r="J74" i="5"/>
  <c r="P74" i="5" s="1"/>
  <c r="Q74" i="5" s="1"/>
  <c r="D7" i="5"/>
  <c r="F69" i="5"/>
  <c r="G69" i="5" s="1"/>
  <c r="O69" i="5" s="1"/>
  <c r="J69" i="5"/>
  <c r="P69" i="5" s="1"/>
  <c r="Q69" i="5" s="1"/>
  <c r="J71" i="5"/>
  <c r="F78" i="5"/>
  <c r="G78" i="5" s="1"/>
  <c r="O78" i="5" s="1"/>
  <c r="F73" i="5"/>
  <c r="G73" i="5" s="1"/>
  <c r="O73" i="5" s="1"/>
  <c r="F81" i="5"/>
  <c r="G81" i="5" s="1"/>
  <c r="O81" i="5" s="1"/>
  <c r="C85" i="5"/>
  <c r="F86" i="5"/>
  <c r="G86" i="5" s="1"/>
  <c r="O86" i="5" s="1"/>
  <c r="J73" i="5"/>
  <c r="J8" i="5"/>
  <c r="P8" i="5" s="1"/>
  <c r="Q8" i="5" s="1"/>
  <c r="E7" i="5"/>
  <c r="I7" i="5"/>
  <c r="F20" i="5"/>
  <c r="G20" i="5" s="1"/>
  <c r="O20" i="5" s="1"/>
  <c r="J32" i="5"/>
  <c r="P32" i="5" s="1"/>
  <c r="Q32" i="5" s="1"/>
  <c r="F36" i="5"/>
  <c r="G36" i="5" s="1"/>
  <c r="O36" i="5" s="1"/>
  <c r="H7" i="5"/>
  <c r="F45" i="5"/>
  <c r="G45" i="5" s="1"/>
  <c r="O45" i="5" s="1"/>
  <c r="F60" i="5"/>
  <c r="F8" i="5"/>
  <c r="G8" i="5" s="1"/>
  <c r="O8" i="5" s="1"/>
  <c r="O14" i="5"/>
  <c r="J20" i="5"/>
  <c r="P20" i="5" s="1"/>
  <c r="Q20" i="5" s="1"/>
  <c r="F25" i="5"/>
  <c r="G25" i="5" s="1"/>
  <c r="O25" i="5" s="1"/>
  <c r="F32" i="5"/>
  <c r="G32" i="5" s="1"/>
  <c r="O32" i="5" s="1"/>
  <c r="F41" i="5"/>
  <c r="G41" i="5" s="1"/>
  <c r="O41" i="5" s="1"/>
  <c r="J45" i="5"/>
  <c r="P45" i="5" s="1"/>
  <c r="Q45" i="5" s="1"/>
  <c r="F55" i="5"/>
  <c r="G55" i="5" s="1"/>
  <c r="O55" i="5" s="1"/>
  <c r="F58" i="5"/>
  <c r="J60" i="5"/>
  <c r="P14" i="5"/>
  <c r="Q14" i="5" s="1"/>
  <c r="J36" i="5"/>
  <c r="P36" i="5" s="1"/>
  <c r="Q36" i="5" s="1"/>
  <c r="J41" i="5"/>
  <c r="P41" i="5" s="1"/>
  <c r="Q41" i="5" s="1"/>
  <c r="J55" i="5"/>
  <c r="P55" i="5" s="1"/>
  <c r="Q55" i="5" s="1"/>
  <c r="J58" i="5"/>
  <c r="I20" i="1"/>
  <c r="I24" i="1"/>
  <c r="H22" i="1"/>
  <c r="H10" i="1" s="1"/>
  <c r="C22" i="1"/>
  <c r="E94" i="7" l="1"/>
  <c r="O62" i="7"/>
  <c r="D25" i="14"/>
  <c r="G94" i="5"/>
  <c r="O94" i="5" s="1"/>
  <c r="O19" i="6"/>
  <c r="H104" i="5"/>
  <c r="G60" i="6"/>
  <c r="O60" i="6" s="1"/>
  <c r="O63" i="7"/>
  <c r="G92" i="7"/>
  <c r="H57" i="14" s="1"/>
  <c r="H84" i="14" s="1"/>
  <c r="D44" i="14"/>
  <c r="H56" i="14"/>
  <c r="H83" i="14" s="1"/>
  <c r="O91" i="7"/>
  <c r="I68" i="8"/>
  <c r="I76" i="8" s="1"/>
  <c r="G18" i="4"/>
  <c r="E86" i="6"/>
  <c r="F43" i="14" s="1"/>
  <c r="P78" i="5"/>
  <c r="Q78" i="5" s="1"/>
  <c r="F35" i="14"/>
  <c r="E104" i="5"/>
  <c r="F33" i="14" s="1"/>
  <c r="F106" i="5"/>
  <c r="D104" i="5"/>
  <c r="E33" i="14" s="1"/>
  <c r="D35" i="14"/>
  <c r="P59" i="7"/>
  <c r="Q59" i="7" s="1"/>
  <c r="J88" i="7"/>
  <c r="K53" i="14" s="1"/>
  <c r="D87" i="7"/>
  <c r="E52" i="14" s="1"/>
  <c r="C94" i="7"/>
  <c r="D59" i="14" s="1"/>
  <c r="I44" i="14"/>
  <c r="D32" i="14"/>
  <c r="C68" i="8"/>
  <c r="D60" i="14" s="1"/>
  <c r="P58" i="5"/>
  <c r="Q58" i="5" s="1"/>
  <c r="J106" i="5"/>
  <c r="I104" i="5"/>
  <c r="J33" i="14" s="1"/>
  <c r="I105" i="5"/>
  <c r="J34" i="14" s="1"/>
  <c r="J80" i="14"/>
  <c r="I35" i="14"/>
  <c r="H105" i="5"/>
  <c r="I34" i="14" s="1"/>
  <c r="I86" i="6"/>
  <c r="O80" i="6"/>
  <c r="J51" i="14"/>
  <c r="J59" i="14"/>
  <c r="L84" i="7"/>
  <c r="P84" i="7"/>
  <c r="Q84" i="7" s="1"/>
  <c r="C104" i="5"/>
  <c r="D33" i="14" s="1"/>
  <c r="E35" i="14"/>
  <c r="D105" i="5"/>
  <c r="E34" i="14" s="1"/>
  <c r="O68" i="5"/>
  <c r="E87" i="7"/>
  <c r="F52" i="14" s="1"/>
  <c r="F53" i="14"/>
  <c r="L83" i="6"/>
  <c r="P83" i="6"/>
  <c r="E44" i="14"/>
  <c r="L78" i="6"/>
  <c r="P78" i="6"/>
  <c r="D85" i="6"/>
  <c r="E42" i="14" s="1"/>
  <c r="G85" i="5"/>
  <c r="O85" i="5" s="1"/>
  <c r="L102" i="5"/>
  <c r="P102" i="5"/>
  <c r="Q102" i="5" s="1"/>
  <c r="J91" i="5"/>
  <c r="P92" i="5"/>
  <c r="Q92" i="5" s="1"/>
  <c r="G20" i="4"/>
  <c r="G27" i="14"/>
  <c r="F20" i="4"/>
  <c r="F27" i="4" s="1"/>
  <c r="M84" i="7"/>
  <c r="P79" i="7"/>
  <c r="Q79" i="7" s="1"/>
  <c r="P61" i="7"/>
  <c r="Q61" i="7" s="1"/>
  <c r="J89" i="6"/>
  <c r="P60" i="6"/>
  <c r="M78" i="6"/>
  <c r="P73" i="6"/>
  <c r="G58" i="6"/>
  <c r="F87" i="6"/>
  <c r="J108" i="5"/>
  <c r="K37" i="14" s="1"/>
  <c r="P60" i="5"/>
  <c r="Q60" i="5" s="1"/>
  <c r="L83" i="5"/>
  <c r="P83" i="5"/>
  <c r="Q83" i="5" s="1"/>
  <c r="L88" i="5"/>
  <c r="P88" i="5"/>
  <c r="Q88" i="5" s="1"/>
  <c r="M78" i="5"/>
  <c r="N78" i="5" s="1"/>
  <c r="P73" i="5"/>
  <c r="Q73" i="5" s="1"/>
  <c r="L71" i="5"/>
  <c r="P71" i="5"/>
  <c r="Q71" i="5" s="1"/>
  <c r="L66" i="8"/>
  <c r="P66" i="8"/>
  <c r="Q66" i="8" s="1"/>
  <c r="E69" i="8"/>
  <c r="P60" i="8"/>
  <c r="Q60" i="8" s="1"/>
  <c r="J72" i="8"/>
  <c r="K64" i="14" s="1"/>
  <c r="G60" i="8"/>
  <c r="O60" i="8" s="1"/>
  <c r="C69" i="8"/>
  <c r="D61" i="14" s="1"/>
  <c r="H69" i="8"/>
  <c r="I61" i="14" s="1"/>
  <c r="D69" i="8"/>
  <c r="E61" i="14" s="1"/>
  <c r="F60" i="14"/>
  <c r="G53" i="14"/>
  <c r="D52" i="14"/>
  <c r="J8" i="7"/>
  <c r="D51" i="14"/>
  <c r="J87" i="6"/>
  <c r="K44" i="14" s="1"/>
  <c r="P58" i="6"/>
  <c r="E85" i="6"/>
  <c r="F42" i="14" s="1"/>
  <c r="I85" i="6"/>
  <c r="I43" i="14"/>
  <c r="J70" i="8"/>
  <c r="K62" i="14" s="1"/>
  <c r="L60" i="8"/>
  <c r="J7" i="8"/>
  <c r="F7" i="8"/>
  <c r="F68" i="8" s="1"/>
  <c r="E60" i="14"/>
  <c r="G77" i="7"/>
  <c r="O77" i="7" s="1"/>
  <c r="L77" i="7"/>
  <c r="L71" i="6"/>
  <c r="G58" i="8"/>
  <c r="O58" i="8" s="1"/>
  <c r="F70" i="8"/>
  <c r="G62" i="14" s="1"/>
  <c r="G72" i="8"/>
  <c r="H64" i="14" s="1"/>
  <c r="L61" i="7"/>
  <c r="G74" i="7"/>
  <c r="O74" i="7" s="1"/>
  <c r="G61" i="7"/>
  <c r="G55" i="14"/>
  <c r="G59" i="7"/>
  <c r="O59" i="7" s="1"/>
  <c r="G89" i="6"/>
  <c r="J80" i="6"/>
  <c r="P80" i="6" s="1"/>
  <c r="L60" i="6"/>
  <c r="F7" i="6"/>
  <c r="J7" i="6"/>
  <c r="P7" i="6" s="1"/>
  <c r="J85" i="5"/>
  <c r="J80" i="5"/>
  <c r="G60" i="5"/>
  <c r="O60" i="5" s="1"/>
  <c r="F108" i="5"/>
  <c r="G37" i="14" s="1"/>
  <c r="L60" i="5"/>
  <c r="C10" i="1"/>
  <c r="G22" i="1"/>
  <c r="I19" i="1"/>
  <c r="G19" i="1"/>
  <c r="D8" i="1"/>
  <c r="F9" i="1"/>
  <c r="G63" i="8"/>
  <c r="O63" i="8" s="1"/>
  <c r="F8" i="7"/>
  <c r="F68" i="6"/>
  <c r="G83" i="6"/>
  <c r="O83" i="6" s="1"/>
  <c r="G58" i="5"/>
  <c r="F7" i="5"/>
  <c r="G102" i="5"/>
  <c r="O102" i="5" s="1"/>
  <c r="F91" i="5"/>
  <c r="J7" i="5"/>
  <c r="P7" i="5" s="1"/>
  <c r="Q7" i="5" s="1"/>
  <c r="I22" i="1"/>
  <c r="I10" i="1" s="1"/>
  <c r="H9" i="1"/>
  <c r="O61" i="7" l="1"/>
  <c r="G90" i="7"/>
  <c r="D94" i="7"/>
  <c r="G27" i="4"/>
  <c r="H32" i="14" s="1"/>
  <c r="J68" i="14"/>
  <c r="G91" i="5"/>
  <c r="O91" i="5" s="1"/>
  <c r="J60" i="14"/>
  <c r="G10" i="1"/>
  <c r="P89" i="6"/>
  <c r="K46" i="14"/>
  <c r="O89" i="6"/>
  <c r="H46" i="14"/>
  <c r="D80" i="14"/>
  <c r="G108" i="5"/>
  <c r="O108" i="5" s="1"/>
  <c r="I80" i="14"/>
  <c r="F80" i="14"/>
  <c r="E112" i="5"/>
  <c r="F41" i="14" s="1"/>
  <c r="D112" i="5"/>
  <c r="E41" i="14" s="1"/>
  <c r="O58" i="5"/>
  <c r="G106" i="5"/>
  <c r="E59" i="14"/>
  <c r="G8" i="7"/>
  <c r="O8" i="7" s="1"/>
  <c r="F86" i="7"/>
  <c r="F59" i="14"/>
  <c r="N84" i="7"/>
  <c r="N78" i="6"/>
  <c r="I112" i="5"/>
  <c r="J41" i="14" s="1"/>
  <c r="J105" i="5"/>
  <c r="F104" i="5"/>
  <c r="G33" i="14" s="1"/>
  <c r="E93" i="6"/>
  <c r="F50" i="14" s="1"/>
  <c r="E80" i="14"/>
  <c r="L68" i="8"/>
  <c r="C76" i="8"/>
  <c r="D68" i="14" s="1"/>
  <c r="G35" i="14"/>
  <c r="F105" i="5"/>
  <c r="G34" i="14" s="1"/>
  <c r="P90" i="7"/>
  <c r="Q90" i="7" s="1"/>
  <c r="K55" i="14"/>
  <c r="E51" i="14"/>
  <c r="F51" i="14"/>
  <c r="D93" i="6"/>
  <c r="E50" i="14" s="1"/>
  <c r="L105" i="5"/>
  <c r="P106" i="5"/>
  <c r="Q106" i="5" s="1"/>
  <c r="K35" i="14"/>
  <c r="K80" i="14" s="1"/>
  <c r="O80" i="14" s="1"/>
  <c r="M102" i="5"/>
  <c r="N102" i="5" s="1"/>
  <c r="P91" i="5"/>
  <c r="Q91" i="5" s="1"/>
  <c r="G25" i="14"/>
  <c r="G32" i="14"/>
  <c r="H25" i="14"/>
  <c r="F86" i="6"/>
  <c r="G43" i="14" s="1"/>
  <c r="G44" i="14"/>
  <c r="F87" i="7"/>
  <c r="F85" i="6"/>
  <c r="O58" i="6"/>
  <c r="G87" i="6"/>
  <c r="O87" i="6" s="1"/>
  <c r="M83" i="5"/>
  <c r="N83" i="5" s="1"/>
  <c r="P80" i="5"/>
  <c r="Q80" i="5" s="1"/>
  <c r="M88" i="5"/>
  <c r="N88" i="5" s="1"/>
  <c r="P85" i="5"/>
  <c r="Q85" i="5" s="1"/>
  <c r="P108" i="5"/>
  <c r="Q108" i="5" s="1"/>
  <c r="K25" i="14"/>
  <c r="K32" i="14"/>
  <c r="F69" i="8"/>
  <c r="G61" i="14" s="1"/>
  <c r="P72" i="8"/>
  <c r="Q72" i="8" s="1"/>
  <c r="J69" i="8"/>
  <c r="O72" i="8"/>
  <c r="P70" i="8"/>
  <c r="Q70" i="8" s="1"/>
  <c r="F61" i="14"/>
  <c r="E76" i="8"/>
  <c r="F68" i="14" s="1"/>
  <c r="M60" i="8"/>
  <c r="N60" i="8" s="1"/>
  <c r="P7" i="8"/>
  <c r="Q7" i="8" s="1"/>
  <c r="G7" i="8"/>
  <c r="G68" i="8" s="1"/>
  <c r="G60" i="14"/>
  <c r="J87" i="7"/>
  <c r="P87" i="7" s="1"/>
  <c r="Q87" i="7" s="1"/>
  <c r="P88" i="7"/>
  <c r="Q88" i="7" s="1"/>
  <c r="M61" i="7"/>
  <c r="N61" i="7" s="1"/>
  <c r="P8" i="7"/>
  <c r="Q8" i="7" s="1"/>
  <c r="G88" i="7"/>
  <c r="H53" i="14" s="1"/>
  <c r="I52" i="14"/>
  <c r="J86" i="6"/>
  <c r="K43" i="14" s="1"/>
  <c r="P87" i="6"/>
  <c r="M83" i="6"/>
  <c r="N83" i="6" s="1"/>
  <c r="J43" i="14"/>
  <c r="J42" i="14"/>
  <c r="I93" i="6"/>
  <c r="L86" i="6"/>
  <c r="D76" i="8"/>
  <c r="E68" i="14" s="1"/>
  <c r="G68" i="6"/>
  <c r="O68" i="6" s="1"/>
  <c r="G70" i="8"/>
  <c r="L86" i="7"/>
  <c r="G7" i="6"/>
  <c r="O7" i="6" s="1"/>
  <c r="M60" i="6"/>
  <c r="D42" i="14"/>
  <c r="C93" i="6"/>
  <c r="D50" i="14" s="1"/>
  <c r="C112" i="5"/>
  <c r="D41" i="14" s="1"/>
  <c r="J68" i="5"/>
  <c r="J104" i="5" s="1"/>
  <c r="P104" i="5" s="1"/>
  <c r="Q104" i="5" s="1"/>
  <c r="M60" i="5"/>
  <c r="N60" i="5" s="1"/>
  <c r="C9" i="1"/>
  <c r="D7" i="1"/>
  <c r="F8" i="1"/>
  <c r="G7" i="5"/>
  <c r="O7" i="5" s="1"/>
  <c r="H8" i="1"/>
  <c r="H7" i="1" s="1"/>
  <c r="F94" i="7" l="1"/>
  <c r="G59" i="14" s="1"/>
  <c r="H37" i="14"/>
  <c r="G105" i="5"/>
  <c r="O105" i="5" s="1"/>
  <c r="G80" i="14"/>
  <c r="O86" i="7"/>
  <c r="G104" i="5"/>
  <c r="O104" i="5" s="1"/>
  <c r="O70" i="8"/>
  <c r="H62" i="14"/>
  <c r="O90" i="7"/>
  <c r="H55" i="14"/>
  <c r="O106" i="5"/>
  <c r="H35" i="14"/>
  <c r="J50" i="14"/>
  <c r="H44" i="14"/>
  <c r="O87" i="7"/>
  <c r="O88" i="7"/>
  <c r="G86" i="6"/>
  <c r="O86" i="6" s="1"/>
  <c r="K34" i="14"/>
  <c r="P105" i="5"/>
  <c r="Q105" i="5" s="1"/>
  <c r="M71" i="5"/>
  <c r="N71" i="5" s="1"/>
  <c r="N105" i="5" s="1"/>
  <c r="P68" i="5"/>
  <c r="Q68" i="5" s="1"/>
  <c r="P69" i="8"/>
  <c r="Q69" i="8" s="1"/>
  <c r="K61" i="14"/>
  <c r="G69" i="8"/>
  <c r="O7" i="8"/>
  <c r="G51" i="14"/>
  <c r="K52" i="14"/>
  <c r="P86" i="6"/>
  <c r="G85" i="6"/>
  <c r="O85" i="6" s="1"/>
  <c r="F76" i="8"/>
  <c r="G68" i="14" s="1"/>
  <c r="I60" i="14"/>
  <c r="J74" i="7"/>
  <c r="G52" i="14"/>
  <c r="I42" i="14"/>
  <c r="H93" i="6"/>
  <c r="I50" i="14" s="1"/>
  <c r="J68" i="6"/>
  <c r="F93" i="6"/>
  <c r="G50" i="14" s="1"/>
  <c r="G42" i="14"/>
  <c r="N60" i="6"/>
  <c r="F112" i="5"/>
  <c r="G41" i="14" s="1"/>
  <c r="I33" i="14"/>
  <c r="H112" i="5"/>
  <c r="I41" i="14" s="1"/>
  <c r="K33" i="14"/>
  <c r="J112" i="5"/>
  <c r="K41" i="14" s="1"/>
  <c r="C8" i="1"/>
  <c r="G9" i="1"/>
  <c r="I9" i="1"/>
  <c r="D54" i="1"/>
  <c r="F54" i="1" s="1"/>
  <c r="F7" i="1"/>
  <c r="J63" i="8"/>
  <c r="J68" i="8" s="1"/>
  <c r="H76" i="8"/>
  <c r="I68" i="14" s="1"/>
  <c r="H54" i="1"/>
  <c r="P74" i="7" l="1"/>
  <c r="Q74" i="7" s="1"/>
  <c r="J86" i="7"/>
  <c r="J94" i="7" s="1"/>
  <c r="F14" i="8"/>
  <c r="G14" i="8" s="1"/>
  <c r="O14" i="8" s="1"/>
  <c r="H80" i="14"/>
  <c r="H51" i="14"/>
  <c r="M105" i="5"/>
  <c r="G76" i="8"/>
  <c r="P68" i="6"/>
  <c r="J85" i="6"/>
  <c r="P85" i="6" s="1"/>
  <c r="P112" i="5"/>
  <c r="Q112" i="5" s="1"/>
  <c r="O69" i="8"/>
  <c r="H61" i="14"/>
  <c r="P63" i="8"/>
  <c r="Q63" i="8" s="1"/>
  <c r="P68" i="8"/>
  <c r="Q68" i="8" s="1"/>
  <c r="O68" i="8"/>
  <c r="H60" i="14"/>
  <c r="M66" i="8"/>
  <c r="H52" i="14"/>
  <c r="H59" i="14"/>
  <c r="I51" i="14"/>
  <c r="I59" i="14"/>
  <c r="M77" i="7"/>
  <c r="H43" i="14"/>
  <c r="M71" i="6"/>
  <c r="H42" i="14"/>
  <c r="G93" i="6"/>
  <c r="O93" i="6" s="1"/>
  <c r="H34" i="14"/>
  <c r="H33" i="14"/>
  <c r="G112" i="5"/>
  <c r="C7" i="1"/>
  <c r="G8" i="1"/>
  <c r="I8" i="1"/>
  <c r="J62" i="3"/>
  <c r="O62" i="3" s="1"/>
  <c r="P62" i="3" s="1"/>
  <c r="F62" i="3"/>
  <c r="G62" i="3" s="1"/>
  <c r="N62" i="3" s="1"/>
  <c r="J61" i="3"/>
  <c r="O61" i="3" s="1"/>
  <c r="P61" i="3" s="1"/>
  <c r="F61" i="3"/>
  <c r="G61" i="3" s="1"/>
  <c r="N61" i="3" s="1"/>
  <c r="I60" i="3"/>
  <c r="I74" i="3" s="1"/>
  <c r="J10" i="14" s="1"/>
  <c r="H60" i="3"/>
  <c r="H74" i="3" s="1"/>
  <c r="I10" i="14" s="1"/>
  <c r="E60" i="3"/>
  <c r="E74" i="3" s="1"/>
  <c r="F10" i="14" s="1"/>
  <c r="D60" i="3"/>
  <c r="C60" i="3"/>
  <c r="J59" i="3"/>
  <c r="O59" i="3" s="1"/>
  <c r="P59" i="3" s="1"/>
  <c r="F59" i="3"/>
  <c r="G59" i="3" s="1"/>
  <c r="N59" i="3" s="1"/>
  <c r="I58" i="3"/>
  <c r="J9" i="14" s="1"/>
  <c r="H58" i="3"/>
  <c r="I9" i="14" s="1"/>
  <c r="E58" i="3"/>
  <c r="F9" i="14" s="1"/>
  <c r="D58" i="3"/>
  <c r="E9" i="14" s="1"/>
  <c r="C58" i="3"/>
  <c r="J57" i="3"/>
  <c r="O57" i="3" s="1"/>
  <c r="P57" i="3" s="1"/>
  <c r="F57" i="3"/>
  <c r="G57" i="3" s="1"/>
  <c r="N57" i="3" s="1"/>
  <c r="J56" i="3"/>
  <c r="O56" i="3" s="1"/>
  <c r="P56" i="3" s="1"/>
  <c r="F56" i="3"/>
  <c r="G56" i="3" s="1"/>
  <c r="N56" i="3" s="1"/>
  <c r="I55" i="3"/>
  <c r="H55" i="3"/>
  <c r="E55" i="3"/>
  <c r="D55" i="3"/>
  <c r="C55" i="3"/>
  <c r="J54" i="3"/>
  <c r="O54" i="3" s="1"/>
  <c r="P54" i="3" s="1"/>
  <c r="F54" i="3"/>
  <c r="G54" i="3" s="1"/>
  <c r="N54" i="3" s="1"/>
  <c r="J53" i="3"/>
  <c r="O53" i="3" s="1"/>
  <c r="P53" i="3" s="1"/>
  <c r="F53" i="3"/>
  <c r="G53" i="3" s="1"/>
  <c r="N53" i="3" s="1"/>
  <c r="J52" i="3"/>
  <c r="O52" i="3" s="1"/>
  <c r="P52" i="3" s="1"/>
  <c r="F52" i="3"/>
  <c r="G52" i="3" s="1"/>
  <c r="N52" i="3" s="1"/>
  <c r="J51" i="3"/>
  <c r="O51" i="3" s="1"/>
  <c r="P51" i="3" s="1"/>
  <c r="F51" i="3"/>
  <c r="G51" i="3" s="1"/>
  <c r="N51" i="3" s="1"/>
  <c r="J50" i="3"/>
  <c r="O50" i="3" s="1"/>
  <c r="P50" i="3" s="1"/>
  <c r="F50" i="3"/>
  <c r="G50" i="3" s="1"/>
  <c r="N50" i="3" s="1"/>
  <c r="J49" i="3"/>
  <c r="O49" i="3" s="1"/>
  <c r="P49" i="3" s="1"/>
  <c r="F49" i="3"/>
  <c r="G49" i="3" s="1"/>
  <c r="N49" i="3" s="1"/>
  <c r="J48" i="3"/>
  <c r="O48" i="3" s="1"/>
  <c r="P48" i="3" s="1"/>
  <c r="F48" i="3"/>
  <c r="G48" i="3" s="1"/>
  <c r="N48" i="3" s="1"/>
  <c r="J47" i="3"/>
  <c r="O47" i="3" s="1"/>
  <c r="P47" i="3" s="1"/>
  <c r="F47" i="3"/>
  <c r="G47" i="3" s="1"/>
  <c r="N47" i="3" s="1"/>
  <c r="J46" i="3"/>
  <c r="O46" i="3" s="1"/>
  <c r="P46" i="3" s="1"/>
  <c r="F46" i="3"/>
  <c r="G46" i="3" s="1"/>
  <c r="N46" i="3" s="1"/>
  <c r="I45" i="3"/>
  <c r="H45" i="3"/>
  <c r="E45" i="3"/>
  <c r="D45" i="3"/>
  <c r="F45" i="3" s="1"/>
  <c r="C45" i="3"/>
  <c r="J44" i="3"/>
  <c r="O44" i="3" s="1"/>
  <c r="P44" i="3" s="1"/>
  <c r="F44" i="3"/>
  <c r="G44" i="3" s="1"/>
  <c r="N44" i="3" s="1"/>
  <c r="J43" i="3"/>
  <c r="O43" i="3" s="1"/>
  <c r="P43" i="3" s="1"/>
  <c r="F43" i="3"/>
  <c r="G43" i="3" s="1"/>
  <c r="N43" i="3" s="1"/>
  <c r="J42" i="3"/>
  <c r="O42" i="3" s="1"/>
  <c r="P42" i="3" s="1"/>
  <c r="F42" i="3"/>
  <c r="G42" i="3" s="1"/>
  <c r="N42" i="3" s="1"/>
  <c r="I41" i="3"/>
  <c r="H41" i="3"/>
  <c r="E41" i="3"/>
  <c r="D41" i="3"/>
  <c r="C41" i="3"/>
  <c r="J40" i="3"/>
  <c r="O40" i="3" s="1"/>
  <c r="P40" i="3" s="1"/>
  <c r="F40" i="3"/>
  <c r="G40" i="3" s="1"/>
  <c r="N40" i="3" s="1"/>
  <c r="J39" i="3"/>
  <c r="O39" i="3" s="1"/>
  <c r="P39" i="3" s="1"/>
  <c r="F39" i="3"/>
  <c r="G39" i="3" s="1"/>
  <c r="N39" i="3" s="1"/>
  <c r="J38" i="3"/>
  <c r="O38" i="3" s="1"/>
  <c r="P38" i="3" s="1"/>
  <c r="F38" i="3"/>
  <c r="G38" i="3" s="1"/>
  <c r="N38" i="3" s="1"/>
  <c r="J37" i="3"/>
  <c r="O37" i="3" s="1"/>
  <c r="P37" i="3" s="1"/>
  <c r="F37" i="3"/>
  <c r="G37" i="3" s="1"/>
  <c r="N37" i="3" s="1"/>
  <c r="I36" i="3"/>
  <c r="H36" i="3"/>
  <c r="E36" i="3"/>
  <c r="D36" i="3"/>
  <c r="F36" i="3" s="1"/>
  <c r="C36" i="3"/>
  <c r="J35" i="3"/>
  <c r="O35" i="3" s="1"/>
  <c r="P35" i="3" s="1"/>
  <c r="F35" i="3"/>
  <c r="G35" i="3" s="1"/>
  <c r="N35" i="3" s="1"/>
  <c r="J34" i="3"/>
  <c r="O34" i="3" s="1"/>
  <c r="P34" i="3" s="1"/>
  <c r="F34" i="3"/>
  <c r="G34" i="3" s="1"/>
  <c r="N34" i="3" s="1"/>
  <c r="J33" i="3"/>
  <c r="O33" i="3" s="1"/>
  <c r="P33" i="3" s="1"/>
  <c r="F33" i="3"/>
  <c r="G33" i="3" s="1"/>
  <c r="N33" i="3" s="1"/>
  <c r="I32" i="3"/>
  <c r="H32" i="3"/>
  <c r="E32" i="3"/>
  <c r="D32" i="3"/>
  <c r="C32" i="3"/>
  <c r="J32" i="3" s="1"/>
  <c r="O32" i="3" s="1"/>
  <c r="P32" i="3" s="1"/>
  <c r="J31" i="3"/>
  <c r="O31" i="3" s="1"/>
  <c r="P31" i="3" s="1"/>
  <c r="F31" i="3"/>
  <c r="G31" i="3" s="1"/>
  <c r="N31" i="3" s="1"/>
  <c r="J30" i="3"/>
  <c r="O30" i="3" s="1"/>
  <c r="P30" i="3" s="1"/>
  <c r="F30" i="3"/>
  <c r="G30" i="3" s="1"/>
  <c r="N30" i="3" s="1"/>
  <c r="J29" i="3"/>
  <c r="O29" i="3" s="1"/>
  <c r="P29" i="3" s="1"/>
  <c r="F29" i="3"/>
  <c r="G29" i="3" s="1"/>
  <c r="N29" i="3" s="1"/>
  <c r="J28" i="3"/>
  <c r="O28" i="3" s="1"/>
  <c r="P28" i="3" s="1"/>
  <c r="F28" i="3"/>
  <c r="G28" i="3" s="1"/>
  <c r="N28" i="3" s="1"/>
  <c r="J27" i="3"/>
  <c r="O27" i="3" s="1"/>
  <c r="P27" i="3" s="1"/>
  <c r="F27" i="3"/>
  <c r="G27" i="3" s="1"/>
  <c r="N27" i="3" s="1"/>
  <c r="J26" i="3"/>
  <c r="O26" i="3" s="1"/>
  <c r="P26" i="3" s="1"/>
  <c r="F26" i="3"/>
  <c r="G26" i="3" s="1"/>
  <c r="N26" i="3" s="1"/>
  <c r="I25" i="3"/>
  <c r="H25" i="3"/>
  <c r="E25" i="3"/>
  <c r="D25" i="3"/>
  <c r="C25" i="3"/>
  <c r="J24" i="3"/>
  <c r="O24" i="3" s="1"/>
  <c r="P24" i="3" s="1"/>
  <c r="F24" i="3"/>
  <c r="G24" i="3" s="1"/>
  <c r="N24" i="3" s="1"/>
  <c r="J23" i="3"/>
  <c r="O23" i="3" s="1"/>
  <c r="P23" i="3" s="1"/>
  <c r="F23" i="3"/>
  <c r="G23" i="3" s="1"/>
  <c r="N23" i="3" s="1"/>
  <c r="J22" i="3"/>
  <c r="O22" i="3" s="1"/>
  <c r="P22" i="3" s="1"/>
  <c r="F22" i="3"/>
  <c r="G22" i="3" s="1"/>
  <c r="N22" i="3" s="1"/>
  <c r="J21" i="3"/>
  <c r="F21" i="3"/>
  <c r="G21" i="3" s="1"/>
  <c r="N21" i="3" s="1"/>
  <c r="I20" i="3"/>
  <c r="H20" i="3"/>
  <c r="E20" i="3"/>
  <c r="D20" i="3"/>
  <c r="C20" i="3"/>
  <c r="G15" i="3"/>
  <c r="J13" i="3"/>
  <c r="O13" i="3" s="1"/>
  <c r="P13" i="3" s="1"/>
  <c r="F13" i="3"/>
  <c r="G13" i="3" s="1"/>
  <c r="N13" i="3" s="1"/>
  <c r="J12" i="3"/>
  <c r="O12" i="3" s="1"/>
  <c r="P12" i="3" s="1"/>
  <c r="F12" i="3"/>
  <c r="G12" i="3" s="1"/>
  <c r="N12" i="3" s="1"/>
  <c r="J11" i="3"/>
  <c r="O11" i="3" s="1"/>
  <c r="P11" i="3" s="1"/>
  <c r="F11" i="3"/>
  <c r="G11" i="3" s="1"/>
  <c r="N11" i="3" s="1"/>
  <c r="J10" i="3"/>
  <c r="O10" i="3" s="1"/>
  <c r="P10" i="3" s="1"/>
  <c r="F10" i="3"/>
  <c r="G10" i="3" s="1"/>
  <c r="N10" i="3" s="1"/>
  <c r="J9" i="3"/>
  <c r="O9" i="3" s="1"/>
  <c r="P9" i="3" s="1"/>
  <c r="F9" i="3"/>
  <c r="G9" i="3" s="1"/>
  <c r="N9" i="3" s="1"/>
  <c r="I8" i="3"/>
  <c r="H8" i="3"/>
  <c r="E8" i="3"/>
  <c r="D8" i="3"/>
  <c r="C8" i="3"/>
  <c r="J114" i="2"/>
  <c r="O114" i="2" s="1"/>
  <c r="P114" i="2" s="1"/>
  <c r="J112" i="2"/>
  <c r="O112" i="2" s="1"/>
  <c r="P112" i="2" s="1"/>
  <c r="J109" i="2"/>
  <c r="O109" i="2" s="1"/>
  <c r="P109" i="2" s="1"/>
  <c r="J107" i="2"/>
  <c r="O107" i="2" s="1"/>
  <c r="P107" i="2" s="1"/>
  <c r="J106" i="2"/>
  <c r="O106" i="2" s="1"/>
  <c r="P106" i="2" s="1"/>
  <c r="J103" i="2"/>
  <c r="O103" i="2" s="1"/>
  <c r="P103" i="2" s="1"/>
  <c r="J101" i="2"/>
  <c r="O101" i="2" s="1"/>
  <c r="P101" i="2" s="1"/>
  <c r="J98" i="2"/>
  <c r="O98" i="2" s="1"/>
  <c r="P98" i="2" s="1"/>
  <c r="J96" i="2"/>
  <c r="O96" i="2" s="1"/>
  <c r="P96" i="2" s="1"/>
  <c r="J93" i="2"/>
  <c r="O93" i="2" s="1"/>
  <c r="P93" i="2" s="1"/>
  <c r="J90" i="2"/>
  <c r="O90" i="2" s="1"/>
  <c r="P90" i="2" s="1"/>
  <c r="J91" i="2"/>
  <c r="O91" i="2" s="1"/>
  <c r="P91" i="2" s="1"/>
  <c r="J89" i="2"/>
  <c r="O89" i="2" s="1"/>
  <c r="P89" i="2" s="1"/>
  <c r="J85" i="2"/>
  <c r="O85" i="2" s="1"/>
  <c r="P85" i="2" s="1"/>
  <c r="J86" i="2"/>
  <c r="O86" i="2" s="1"/>
  <c r="P86" i="2" s="1"/>
  <c r="J87" i="2"/>
  <c r="O87" i="2" s="1"/>
  <c r="P87" i="2" s="1"/>
  <c r="J84" i="2"/>
  <c r="O84" i="2" s="1"/>
  <c r="P84" i="2" s="1"/>
  <c r="J78" i="2"/>
  <c r="O78" i="2" s="1"/>
  <c r="P78" i="2" s="1"/>
  <c r="J79" i="2"/>
  <c r="O79" i="2" s="1"/>
  <c r="P79" i="2" s="1"/>
  <c r="J80" i="2"/>
  <c r="O80" i="2" s="1"/>
  <c r="P80" i="2" s="1"/>
  <c r="J81" i="2"/>
  <c r="O81" i="2" s="1"/>
  <c r="P81" i="2" s="1"/>
  <c r="J82" i="2"/>
  <c r="O82" i="2" s="1"/>
  <c r="P82" i="2" s="1"/>
  <c r="J77" i="2"/>
  <c r="O77" i="2" s="1"/>
  <c r="P77" i="2" s="1"/>
  <c r="J66" i="2"/>
  <c r="O66" i="2" s="1"/>
  <c r="P66" i="2" s="1"/>
  <c r="J67" i="2"/>
  <c r="O67" i="2" s="1"/>
  <c r="P67" i="2" s="1"/>
  <c r="J68" i="2"/>
  <c r="O68" i="2" s="1"/>
  <c r="P68" i="2" s="1"/>
  <c r="J69" i="2"/>
  <c r="O69" i="2" s="1"/>
  <c r="P69" i="2" s="1"/>
  <c r="J65" i="2"/>
  <c r="O65" i="2" s="1"/>
  <c r="P65" i="2" s="1"/>
  <c r="J62" i="2"/>
  <c r="O62" i="2" s="1"/>
  <c r="P62" i="2" s="1"/>
  <c r="J61" i="2"/>
  <c r="O61" i="2" s="1"/>
  <c r="P61" i="2" s="1"/>
  <c r="J59" i="2"/>
  <c r="O59" i="2" s="1"/>
  <c r="P59" i="2" s="1"/>
  <c r="J57" i="2"/>
  <c r="O57" i="2" s="1"/>
  <c r="P57" i="2" s="1"/>
  <c r="J56" i="2"/>
  <c r="O56" i="2" s="1"/>
  <c r="P56" i="2" s="1"/>
  <c r="J47" i="2"/>
  <c r="O47" i="2" s="1"/>
  <c r="P47" i="2" s="1"/>
  <c r="J48" i="2"/>
  <c r="O48" i="2" s="1"/>
  <c r="P48" i="2" s="1"/>
  <c r="J49" i="2"/>
  <c r="O49" i="2" s="1"/>
  <c r="P49" i="2" s="1"/>
  <c r="J50" i="2"/>
  <c r="O50" i="2" s="1"/>
  <c r="P50" i="2" s="1"/>
  <c r="J51" i="2"/>
  <c r="O51" i="2" s="1"/>
  <c r="P51" i="2" s="1"/>
  <c r="J52" i="2"/>
  <c r="O52" i="2" s="1"/>
  <c r="P52" i="2" s="1"/>
  <c r="J53" i="2"/>
  <c r="O53" i="2" s="1"/>
  <c r="P53" i="2" s="1"/>
  <c r="J54" i="2"/>
  <c r="O54" i="2" s="1"/>
  <c r="P54" i="2" s="1"/>
  <c r="J46" i="2"/>
  <c r="O46" i="2" s="1"/>
  <c r="P46" i="2" s="1"/>
  <c r="J43" i="2"/>
  <c r="O43" i="2" s="1"/>
  <c r="P43" i="2" s="1"/>
  <c r="J44" i="2"/>
  <c r="O44" i="2" s="1"/>
  <c r="P44" i="2" s="1"/>
  <c r="J42" i="2"/>
  <c r="O42" i="2" s="1"/>
  <c r="P42" i="2" s="1"/>
  <c r="J38" i="2"/>
  <c r="O38" i="2" s="1"/>
  <c r="P38" i="2" s="1"/>
  <c r="J39" i="2"/>
  <c r="O39" i="2" s="1"/>
  <c r="P39" i="2" s="1"/>
  <c r="J40" i="2"/>
  <c r="O40" i="2" s="1"/>
  <c r="P40" i="2" s="1"/>
  <c r="J37" i="2"/>
  <c r="O37" i="2" s="1"/>
  <c r="P37" i="2" s="1"/>
  <c r="J34" i="2"/>
  <c r="O34" i="2" s="1"/>
  <c r="P34" i="2" s="1"/>
  <c r="J35" i="2"/>
  <c r="O35" i="2" s="1"/>
  <c r="P35" i="2" s="1"/>
  <c r="J33" i="2"/>
  <c r="O33" i="2" s="1"/>
  <c r="P33" i="2" s="1"/>
  <c r="J27" i="2"/>
  <c r="O27" i="2" s="1"/>
  <c r="P27" i="2" s="1"/>
  <c r="J28" i="2"/>
  <c r="O28" i="2" s="1"/>
  <c r="P28" i="2" s="1"/>
  <c r="J29" i="2"/>
  <c r="O29" i="2" s="1"/>
  <c r="P29" i="2" s="1"/>
  <c r="J30" i="2"/>
  <c r="O30" i="2" s="1"/>
  <c r="P30" i="2" s="1"/>
  <c r="J31" i="2"/>
  <c r="O31" i="2" s="1"/>
  <c r="P31" i="2" s="1"/>
  <c r="J26" i="2"/>
  <c r="O26" i="2" s="1"/>
  <c r="P26" i="2" s="1"/>
  <c r="J22" i="2"/>
  <c r="O22" i="2" s="1"/>
  <c r="P22" i="2" s="1"/>
  <c r="J23" i="2"/>
  <c r="O23" i="2" s="1"/>
  <c r="P23" i="2" s="1"/>
  <c r="J24" i="2"/>
  <c r="O24" i="2" s="1"/>
  <c r="P24" i="2" s="1"/>
  <c r="J21" i="2"/>
  <c r="O21" i="2" s="1"/>
  <c r="P21" i="2" s="1"/>
  <c r="J15" i="2"/>
  <c r="J10" i="2"/>
  <c r="O10" i="2" s="1"/>
  <c r="P10" i="2" s="1"/>
  <c r="J11" i="2"/>
  <c r="O11" i="2" s="1"/>
  <c r="P11" i="2" s="1"/>
  <c r="J12" i="2"/>
  <c r="O12" i="2" s="1"/>
  <c r="P12" i="2" s="1"/>
  <c r="J13" i="2"/>
  <c r="O13" i="2" s="1"/>
  <c r="P13" i="2" s="1"/>
  <c r="J9" i="2"/>
  <c r="O9" i="2" s="1"/>
  <c r="P9" i="2" s="1"/>
  <c r="I8" i="2"/>
  <c r="I55" i="2"/>
  <c r="I97" i="2"/>
  <c r="I20" i="2"/>
  <c r="I25" i="2"/>
  <c r="I32" i="2"/>
  <c r="I36" i="2"/>
  <c r="I41" i="2"/>
  <c r="I45" i="2"/>
  <c r="I58" i="2"/>
  <c r="I60" i="2"/>
  <c r="I119" i="2" s="1"/>
  <c r="J19" i="14" s="1"/>
  <c r="J82" i="14" s="1"/>
  <c r="I64" i="2"/>
  <c r="I76" i="2"/>
  <c r="I83" i="2"/>
  <c r="I88" i="2"/>
  <c r="I92" i="2"/>
  <c r="I95" i="2"/>
  <c r="I94" i="2" s="1"/>
  <c r="I100" i="2"/>
  <c r="I99" i="2" s="1"/>
  <c r="I102" i="2"/>
  <c r="I105" i="2"/>
  <c r="I104" i="2" s="1"/>
  <c r="I108" i="2"/>
  <c r="I111" i="2"/>
  <c r="I110" i="2" s="1"/>
  <c r="I113" i="2"/>
  <c r="F9" i="2"/>
  <c r="G9" i="2" s="1"/>
  <c r="N9" i="2" s="1"/>
  <c r="F10" i="2"/>
  <c r="G10" i="2" s="1"/>
  <c r="N10" i="2" s="1"/>
  <c r="F11" i="2"/>
  <c r="G11" i="2" s="1"/>
  <c r="N11" i="2" s="1"/>
  <c r="F12" i="2"/>
  <c r="G12" i="2" s="1"/>
  <c r="N12" i="2" s="1"/>
  <c r="F13" i="2"/>
  <c r="G13" i="2" s="1"/>
  <c r="N13" i="2" s="1"/>
  <c r="F15" i="2"/>
  <c r="F14" i="2" s="1"/>
  <c r="F21" i="2"/>
  <c r="G21" i="2" s="1"/>
  <c r="N21" i="2" s="1"/>
  <c r="F22" i="2"/>
  <c r="G22" i="2" s="1"/>
  <c r="N22" i="2" s="1"/>
  <c r="F23" i="2"/>
  <c r="G23" i="2" s="1"/>
  <c r="N23" i="2" s="1"/>
  <c r="F24" i="2"/>
  <c r="G24" i="2" s="1"/>
  <c r="N24" i="2" s="1"/>
  <c r="F26" i="2"/>
  <c r="G26" i="2" s="1"/>
  <c r="N26" i="2" s="1"/>
  <c r="F27" i="2"/>
  <c r="G27" i="2" s="1"/>
  <c r="N27" i="2" s="1"/>
  <c r="F28" i="2"/>
  <c r="G28" i="2" s="1"/>
  <c r="N28" i="2" s="1"/>
  <c r="F29" i="2"/>
  <c r="G29" i="2" s="1"/>
  <c r="N29" i="2" s="1"/>
  <c r="F30" i="2"/>
  <c r="G30" i="2" s="1"/>
  <c r="N30" i="2" s="1"/>
  <c r="F31" i="2"/>
  <c r="G31" i="2" s="1"/>
  <c r="N31" i="2" s="1"/>
  <c r="F33" i="2"/>
  <c r="G33" i="2" s="1"/>
  <c r="N33" i="2" s="1"/>
  <c r="F34" i="2"/>
  <c r="G34" i="2" s="1"/>
  <c r="N34" i="2" s="1"/>
  <c r="F35" i="2"/>
  <c r="G35" i="2" s="1"/>
  <c r="N35" i="2" s="1"/>
  <c r="F37" i="2"/>
  <c r="G37" i="2" s="1"/>
  <c r="N37" i="2" s="1"/>
  <c r="F38" i="2"/>
  <c r="G38" i="2" s="1"/>
  <c r="N38" i="2" s="1"/>
  <c r="F39" i="2"/>
  <c r="G39" i="2" s="1"/>
  <c r="N39" i="2" s="1"/>
  <c r="F40" i="2"/>
  <c r="G40" i="2" s="1"/>
  <c r="N40" i="2" s="1"/>
  <c r="F42" i="2"/>
  <c r="G42" i="2" s="1"/>
  <c r="N42" i="2" s="1"/>
  <c r="F43" i="2"/>
  <c r="G43" i="2" s="1"/>
  <c r="N43" i="2" s="1"/>
  <c r="F44" i="2"/>
  <c r="G44" i="2" s="1"/>
  <c r="N44" i="2" s="1"/>
  <c r="F46" i="2"/>
  <c r="G46" i="2" s="1"/>
  <c r="N46" i="2" s="1"/>
  <c r="F47" i="2"/>
  <c r="G47" i="2" s="1"/>
  <c r="N47" i="2" s="1"/>
  <c r="F48" i="2"/>
  <c r="G48" i="2" s="1"/>
  <c r="N48" i="2" s="1"/>
  <c r="F49" i="2"/>
  <c r="G49" i="2" s="1"/>
  <c r="N49" i="2" s="1"/>
  <c r="F50" i="2"/>
  <c r="G50" i="2" s="1"/>
  <c r="N50" i="2" s="1"/>
  <c r="F51" i="2"/>
  <c r="G51" i="2" s="1"/>
  <c r="N51" i="2" s="1"/>
  <c r="F52" i="2"/>
  <c r="G52" i="2" s="1"/>
  <c r="N52" i="2" s="1"/>
  <c r="F53" i="2"/>
  <c r="G53" i="2" s="1"/>
  <c r="N53" i="2" s="1"/>
  <c r="F54" i="2"/>
  <c r="G54" i="2" s="1"/>
  <c r="N54" i="2" s="1"/>
  <c r="F56" i="2"/>
  <c r="G56" i="2" s="1"/>
  <c r="N56" i="2" s="1"/>
  <c r="F57" i="2"/>
  <c r="G57" i="2" s="1"/>
  <c r="N57" i="2" s="1"/>
  <c r="F59" i="2"/>
  <c r="F61" i="2"/>
  <c r="G61" i="2" s="1"/>
  <c r="N61" i="2" s="1"/>
  <c r="F62" i="2"/>
  <c r="G62" i="2" s="1"/>
  <c r="N62" i="2" s="1"/>
  <c r="F65" i="2"/>
  <c r="G65" i="2" s="1"/>
  <c r="N65" i="2" s="1"/>
  <c r="F66" i="2"/>
  <c r="G66" i="2" s="1"/>
  <c r="N66" i="2" s="1"/>
  <c r="F67" i="2"/>
  <c r="G67" i="2" s="1"/>
  <c r="N67" i="2" s="1"/>
  <c r="F68" i="2"/>
  <c r="G68" i="2" s="1"/>
  <c r="N68" i="2" s="1"/>
  <c r="F69" i="2"/>
  <c r="G69" i="2" s="1"/>
  <c r="N69" i="2" s="1"/>
  <c r="F77" i="2"/>
  <c r="G77" i="2" s="1"/>
  <c r="N77" i="2" s="1"/>
  <c r="F78" i="2"/>
  <c r="G78" i="2" s="1"/>
  <c r="N78" i="2" s="1"/>
  <c r="F79" i="2"/>
  <c r="G79" i="2" s="1"/>
  <c r="N79" i="2" s="1"/>
  <c r="F80" i="2"/>
  <c r="G80" i="2" s="1"/>
  <c r="N80" i="2" s="1"/>
  <c r="F81" i="2"/>
  <c r="G81" i="2" s="1"/>
  <c r="N81" i="2" s="1"/>
  <c r="F82" i="2"/>
  <c r="G82" i="2" s="1"/>
  <c r="N82" i="2" s="1"/>
  <c r="F84" i="2"/>
  <c r="G84" i="2" s="1"/>
  <c r="N84" i="2" s="1"/>
  <c r="F85" i="2"/>
  <c r="G85" i="2" s="1"/>
  <c r="N85" i="2" s="1"/>
  <c r="F86" i="2"/>
  <c r="G86" i="2" s="1"/>
  <c r="N86" i="2" s="1"/>
  <c r="F87" i="2"/>
  <c r="G87" i="2" s="1"/>
  <c r="N87" i="2" s="1"/>
  <c r="F89" i="2"/>
  <c r="G89" i="2" s="1"/>
  <c r="N89" i="2" s="1"/>
  <c r="F90" i="2"/>
  <c r="G90" i="2" s="1"/>
  <c r="N90" i="2" s="1"/>
  <c r="F91" i="2"/>
  <c r="G91" i="2" s="1"/>
  <c r="N91" i="2" s="1"/>
  <c r="F93" i="2"/>
  <c r="G93" i="2" s="1"/>
  <c r="N93" i="2" s="1"/>
  <c r="F96" i="2"/>
  <c r="G96" i="2" s="1"/>
  <c r="N96" i="2" s="1"/>
  <c r="F98" i="2"/>
  <c r="G98" i="2" s="1"/>
  <c r="N98" i="2" s="1"/>
  <c r="F101" i="2"/>
  <c r="G101" i="2" s="1"/>
  <c r="N101" i="2" s="1"/>
  <c r="F103" i="2"/>
  <c r="G103" i="2" s="1"/>
  <c r="N103" i="2" s="1"/>
  <c r="F106" i="2"/>
  <c r="G106" i="2" s="1"/>
  <c r="N106" i="2" s="1"/>
  <c r="F107" i="2"/>
  <c r="G107" i="2" s="1"/>
  <c r="N107" i="2" s="1"/>
  <c r="F109" i="2"/>
  <c r="G109" i="2" s="1"/>
  <c r="N109" i="2" s="1"/>
  <c r="F112" i="2"/>
  <c r="G112" i="2" s="1"/>
  <c r="N112" i="2" s="1"/>
  <c r="F114" i="2"/>
  <c r="G114" i="2" s="1"/>
  <c r="N114" i="2" s="1"/>
  <c r="E8" i="2"/>
  <c r="E20" i="2"/>
  <c r="E25" i="2"/>
  <c r="E32" i="2"/>
  <c r="E36" i="2"/>
  <c r="E41" i="2"/>
  <c r="E45" i="2"/>
  <c r="E55" i="2"/>
  <c r="E58" i="2"/>
  <c r="E60" i="2"/>
  <c r="E64" i="2"/>
  <c r="E76" i="2"/>
  <c r="E83" i="2"/>
  <c r="E88" i="2"/>
  <c r="E92" i="2"/>
  <c r="E95" i="2"/>
  <c r="E97" i="2"/>
  <c r="E100" i="2"/>
  <c r="E99" i="2" s="1"/>
  <c r="E102" i="2"/>
  <c r="E105" i="2"/>
  <c r="E104" i="2" s="1"/>
  <c r="E108" i="2"/>
  <c r="E111" i="2"/>
  <c r="E113" i="2"/>
  <c r="D8" i="2"/>
  <c r="D113" i="2"/>
  <c r="D111" i="2"/>
  <c r="D110" i="2" s="1"/>
  <c r="H111" i="2"/>
  <c r="H110" i="2" s="1"/>
  <c r="D108" i="2"/>
  <c r="H108" i="2"/>
  <c r="D105" i="2"/>
  <c r="D104" i="2" s="1"/>
  <c r="H105" i="2"/>
  <c r="H104" i="2" s="1"/>
  <c r="D102" i="2"/>
  <c r="H102" i="2"/>
  <c r="D100" i="2"/>
  <c r="H100" i="2"/>
  <c r="H99" i="2" s="1"/>
  <c r="D97" i="2"/>
  <c r="H97" i="2"/>
  <c r="D95" i="2"/>
  <c r="D94" i="2" s="1"/>
  <c r="H95" i="2"/>
  <c r="D92" i="2"/>
  <c r="H92" i="2"/>
  <c r="D88" i="2"/>
  <c r="F88" i="2" s="1"/>
  <c r="H88" i="2"/>
  <c r="D83" i="2"/>
  <c r="H83" i="2"/>
  <c r="D76" i="2"/>
  <c r="F76" i="2" s="1"/>
  <c r="H76" i="2"/>
  <c r="D64" i="2"/>
  <c r="H64" i="2"/>
  <c r="D60" i="2"/>
  <c r="H60" i="2"/>
  <c r="D58" i="2"/>
  <c r="H58" i="2"/>
  <c r="D55" i="2"/>
  <c r="H55" i="2"/>
  <c r="D45" i="2"/>
  <c r="H45" i="2"/>
  <c r="D41" i="2"/>
  <c r="H41" i="2"/>
  <c r="D36" i="2"/>
  <c r="H36" i="2"/>
  <c r="D32" i="2"/>
  <c r="H32" i="2"/>
  <c r="D25" i="2"/>
  <c r="H25" i="2"/>
  <c r="D20" i="2"/>
  <c r="H20" i="2"/>
  <c r="H8" i="2"/>
  <c r="C113" i="2"/>
  <c r="C111" i="2"/>
  <c r="C110" i="2" s="1"/>
  <c r="C108" i="2"/>
  <c r="C105" i="2"/>
  <c r="C104" i="2" s="1"/>
  <c r="C102" i="2"/>
  <c r="C100" i="2"/>
  <c r="C99" i="2" s="1"/>
  <c r="C97" i="2"/>
  <c r="C95" i="2"/>
  <c r="C94" i="2" s="1"/>
  <c r="C92" i="2"/>
  <c r="C88" i="2"/>
  <c r="C83" i="2"/>
  <c r="C76" i="2"/>
  <c r="C64" i="2"/>
  <c r="C60" i="2"/>
  <c r="C55" i="2"/>
  <c r="C45" i="2"/>
  <c r="C41" i="2"/>
  <c r="C36" i="2"/>
  <c r="C32" i="2"/>
  <c r="C25" i="2"/>
  <c r="C20" i="2"/>
  <c r="C8" i="2"/>
  <c r="H68" i="14" l="1"/>
  <c r="I77" i="8"/>
  <c r="D9" i="14"/>
  <c r="F104" i="2"/>
  <c r="G104" i="2" s="1"/>
  <c r="N104" i="2" s="1"/>
  <c r="O21" i="3"/>
  <c r="P21" i="3" s="1"/>
  <c r="J20" i="3"/>
  <c r="F36" i="2"/>
  <c r="O15" i="2"/>
  <c r="P15" i="2" s="1"/>
  <c r="O14" i="2"/>
  <c r="P14" i="2" s="1"/>
  <c r="J108" i="2"/>
  <c r="C118" i="2"/>
  <c r="D18" i="14" s="1"/>
  <c r="H63" i="2"/>
  <c r="G15" i="2"/>
  <c r="G14" i="2" s="1"/>
  <c r="E19" i="14"/>
  <c r="N15" i="3"/>
  <c r="G14" i="3"/>
  <c r="N14" i="3" s="1"/>
  <c r="F20" i="3"/>
  <c r="I7" i="3"/>
  <c r="I70" i="3" s="1"/>
  <c r="J6" i="14" s="1"/>
  <c r="F45" i="2"/>
  <c r="G45" i="2" s="1"/>
  <c r="N45" i="2" s="1"/>
  <c r="O76" i="8"/>
  <c r="O70" i="2"/>
  <c r="P70" i="2" s="1"/>
  <c r="I118" i="2"/>
  <c r="J18" i="14" s="1"/>
  <c r="J81" i="14" s="1"/>
  <c r="J8" i="2"/>
  <c r="O8" i="2" s="1"/>
  <c r="P8" i="2" s="1"/>
  <c r="O112" i="5"/>
  <c r="H41" i="14"/>
  <c r="H50" i="14"/>
  <c r="K60" i="14"/>
  <c r="P86" i="7"/>
  <c r="Q86" i="7" s="1"/>
  <c r="O94" i="7"/>
  <c r="I7" i="14"/>
  <c r="J60" i="3"/>
  <c r="C74" i="3"/>
  <c r="D10" i="14" s="1"/>
  <c r="E7" i="3"/>
  <c r="E70" i="3" s="1"/>
  <c r="F32" i="3"/>
  <c r="G32" i="3" s="1"/>
  <c r="N32" i="3" s="1"/>
  <c r="F41" i="3"/>
  <c r="G41" i="3" s="1"/>
  <c r="N41" i="3" s="1"/>
  <c r="F55" i="3"/>
  <c r="G55" i="3" s="1"/>
  <c r="N55" i="3" s="1"/>
  <c r="D7" i="14"/>
  <c r="F7" i="14"/>
  <c r="J7" i="14"/>
  <c r="F60" i="3"/>
  <c r="F74" i="3" s="1"/>
  <c r="G10" i="14" s="1"/>
  <c r="D74" i="3"/>
  <c r="E10" i="14" s="1"/>
  <c r="N66" i="8"/>
  <c r="N68" i="8" s="1"/>
  <c r="M68" i="8"/>
  <c r="J76" i="8"/>
  <c r="K68" i="14" s="1"/>
  <c r="M86" i="7"/>
  <c r="N77" i="7"/>
  <c r="N86" i="7" s="1"/>
  <c r="K51" i="14"/>
  <c r="J93" i="6"/>
  <c r="K50" i="14" s="1"/>
  <c r="K42" i="14"/>
  <c r="N71" i="6"/>
  <c r="N86" i="6" s="1"/>
  <c r="M86" i="6"/>
  <c r="E110" i="2"/>
  <c r="F110" i="2" s="1"/>
  <c r="E94" i="2"/>
  <c r="J55" i="3"/>
  <c r="O55" i="3" s="1"/>
  <c r="P55" i="3" s="1"/>
  <c r="J41" i="3"/>
  <c r="O41" i="3" s="1"/>
  <c r="P41" i="3" s="1"/>
  <c r="J64" i="2"/>
  <c r="O64" i="2" s="1"/>
  <c r="P64" i="2" s="1"/>
  <c r="J76" i="2"/>
  <c r="O76" i="2" s="1"/>
  <c r="P76" i="2" s="1"/>
  <c r="E118" i="2"/>
  <c r="F58" i="2"/>
  <c r="G58" i="2" s="1"/>
  <c r="N58" i="2" s="1"/>
  <c r="D118" i="2"/>
  <c r="D116" i="2" s="1"/>
  <c r="J25" i="2"/>
  <c r="O25" i="2" s="1"/>
  <c r="P25" i="2" s="1"/>
  <c r="J36" i="2"/>
  <c r="O36" i="2" s="1"/>
  <c r="P36" i="2" s="1"/>
  <c r="J83" i="2"/>
  <c r="O83" i="2" s="1"/>
  <c r="P83" i="2" s="1"/>
  <c r="J92" i="2"/>
  <c r="O92" i="2" s="1"/>
  <c r="P92" i="2" s="1"/>
  <c r="J97" i="2"/>
  <c r="J32" i="2"/>
  <c r="O32" i="2" s="1"/>
  <c r="P32" i="2" s="1"/>
  <c r="J58" i="2"/>
  <c r="H119" i="2"/>
  <c r="I19" i="14" s="1"/>
  <c r="I82" i="14" s="1"/>
  <c r="E119" i="2"/>
  <c r="F19" i="14" s="1"/>
  <c r="F82" i="14" s="1"/>
  <c r="J41" i="2"/>
  <c r="O41" i="2" s="1"/>
  <c r="P41" i="2" s="1"/>
  <c r="F100" i="2"/>
  <c r="G100" i="2" s="1"/>
  <c r="N100" i="2" s="1"/>
  <c r="D99" i="2"/>
  <c r="F99" i="2" s="1"/>
  <c r="G99" i="2" s="1"/>
  <c r="N99" i="2" s="1"/>
  <c r="G76" i="2"/>
  <c r="N76" i="2" s="1"/>
  <c r="J60" i="2"/>
  <c r="C119" i="2"/>
  <c r="D19" i="14" s="1"/>
  <c r="D82" i="14" s="1"/>
  <c r="G59" i="2"/>
  <c r="N59" i="2" s="1"/>
  <c r="J45" i="2"/>
  <c r="O45" i="2" s="1"/>
  <c r="P45" i="2" s="1"/>
  <c r="C54" i="1"/>
  <c r="I54" i="1" s="1"/>
  <c r="G7" i="1"/>
  <c r="I7" i="1"/>
  <c r="J104" i="2"/>
  <c r="O104" i="2" s="1"/>
  <c r="P104" i="2" s="1"/>
  <c r="J110" i="2"/>
  <c r="O110" i="2" s="1"/>
  <c r="J111" i="2"/>
  <c r="O111" i="2" s="1"/>
  <c r="P111" i="2" s="1"/>
  <c r="J105" i="2"/>
  <c r="O105" i="2" s="1"/>
  <c r="P105" i="2" s="1"/>
  <c r="J102" i="2"/>
  <c r="K102" i="2" s="1"/>
  <c r="J100" i="2"/>
  <c r="J95" i="2"/>
  <c r="J88" i="2"/>
  <c r="O88" i="2" s="1"/>
  <c r="P88" i="2" s="1"/>
  <c r="J55" i="2"/>
  <c r="O55" i="2" s="1"/>
  <c r="P55" i="2" s="1"/>
  <c r="J20" i="2"/>
  <c r="O20" i="2" s="1"/>
  <c r="P20" i="2" s="1"/>
  <c r="J45" i="3"/>
  <c r="O45" i="3" s="1"/>
  <c r="P45" i="3" s="1"/>
  <c r="J36" i="3"/>
  <c r="O36" i="3" s="1"/>
  <c r="P36" i="3" s="1"/>
  <c r="J25" i="3"/>
  <c r="O25" i="3" s="1"/>
  <c r="P25" i="3" s="1"/>
  <c r="F25" i="3"/>
  <c r="G25" i="3" s="1"/>
  <c r="N25" i="3" s="1"/>
  <c r="O20" i="3"/>
  <c r="P20" i="3" s="1"/>
  <c r="D7" i="3"/>
  <c r="D70" i="3" s="1"/>
  <c r="H7" i="3"/>
  <c r="H70" i="3" s="1"/>
  <c r="H78" i="3" s="1"/>
  <c r="J8" i="3"/>
  <c r="O8" i="3" s="1"/>
  <c r="P8" i="3" s="1"/>
  <c r="C7" i="3"/>
  <c r="C70" i="3" s="1"/>
  <c r="F8" i="3"/>
  <c r="G8" i="3" s="1"/>
  <c r="N8" i="3" s="1"/>
  <c r="G36" i="3"/>
  <c r="N36" i="3" s="1"/>
  <c r="G20" i="3"/>
  <c r="N20" i="3" s="1"/>
  <c r="G45" i="3"/>
  <c r="N45" i="3" s="1"/>
  <c r="F58" i="3"/>
  <c r="G9" i="14" s="1"/>
  <c r="J58" i="3"/>
  <c r="O58" i="3" s="1"/>
  <c r="P58" i="3" s="1"/>
  <c r="I63" i="2"/>
  <c r="I7" i="2"/>
  <c r="G88" i="2"/>
  <c r="N88" i="2" s="1"/>
  <c r="G36" i="2"/>
  <c r="N36" i="2" s="1"/>
  <c r="F8" i="2"/>
  <c r="G8" i="2" s="1"/>
  <c r="N8" i="2" s="1"/>
  <c r="H113" i="2"/>
  <c r="J113" i="2" s="1"/>
  <c r="F113" i="2"/>
  <c r="G113" i="2" s="1"/>
  <c r="F83" i="2"/>
  <c r="G83" i="2" s="1"/>
  <c r="N83" i="2" s="1"/>
  <c r="F55" i="2"/>
  <c r="G55" i="2" s="1"/>
  <c r="N55" i="2" s="1"/>
  <c r="F41" i="2"/>
  <c r="G41" i="2" s="1"/>
  <c r="N41" i="2" s="1"/>
  <c r="F105" i="2"/>
  <c r="G105" i="2" s="1"/>
  <c r="N105" i="2" s="1"/>
  <c r="F95" i="2"/>
  <c r="G95" i="2" s="1"/>
  <c r="N95" i="2" s="1"/>
  <c r="H94" i="2"/>
  <c r="J94" i="2" s="1"/>
  <c r="O94" i="2" s="1"/>
  <c r="F20" i="2"/>
  <c r="G20" i="2" s="1"/>
  <c r="N20" i="2" s="1"/>
  <c r="F32" i="2"/>
  <c r="G32" i="2" s="1"/>
  <c r="N32" i="2" s="1"/>
  <c r="F60" i="2"/>
  <c r="F119" i="2" s="1"/>
  <c r="G19" i="14" s="1"/>
  <c r="N70" i="2"/>
  <c r="F97" i="2"/>
  <c r="G97" i="2" s="1"/>
  <c r="N97" i="2" s="1"/>
  <c r="F102" i="2"/>
  <c r="G102" i="2" s="1"/>
  <c r="N102" i="2" s="1"/>
  <c r="F108" i="2"/>
  <c r="G108" i="2" s="1"/>
  <c r="N108" i="2" s="1"/>
  <c r="F25" i="2"/>
  <c r="G25" i="2" s="1"/>
  <c r="N25" i="2" s="1"/>
  <c r="F111" i="2"/>
  <c r="G111" i="2" s="1"/>
  <c r="N111" i="2" s="1"/>
  <c r="F92" i="2"/>
  <c r="G92" i="2" s="1"/>
  <c r="N92" i="2" s="1"/>
  <c r="F64" i="2"/>
  <c r="G64" i="2" s="1"/>
  <c r="N64" i="2" s="1"/>
  <c r="E63" i="2"/>
  <c r="E7" i="2"/>
  <c r="D63" i="2"/>
  <c r="H7" i="2"/>
  <c r="D7" i="2"/>
  <c r="C7" i="2"/>
  <c r="C63" i="2"/>
  <c r="D81" i="14" l="1"/>
  <c r="J14" i="3"/>
  <c r="O14" i="3" s="1"/>
  <c r="P14" i="3" s="1"/>
  <c r="O15" i="3"/>
  <c r="P15" i="3" s="1"/>
  <c r="H115" i="2"/>
  <c r="I15" i="14" s="1"/>
  <c r="N15" i="2"/>
  <c r="N14" i="2"/>
  <c r="E82" i="14"/>
  <c r="G82" i="14"/>
  <c r="G60" i="3"/>
  <c r="N60" i="3" s="1"/>
  <c r="J14" i="14"/>
  <c r="D115" i="2"/>
  <c r="E15" i="14" s="1"/>
  <c r="C116" i="2"/>
  <c r="I116" i="2"/>
  <c r="J63" i="2"/>
  <c r="O63" i="2" s="1"/>
  <c r="P63" i="2" s="1"/>
  <c r="I115" i="2"/>
  <c r="J15" i="14" s="1"/>
  <c r="J78" i="14" s="1"/>
  <c r="H118" i="2"/>
  <c r="I18" i="14" s="1"/>
  <c r="I81" i="14" s="1"/>
  <c r="N113" i="2"/>
  <c r="K109" i="2"/>
  <c r="O108" i="2"/>
  <c r="P108" i="2" s="1"/>
  <c r="L109" i="2"/>
  <c r="P94" i="7"/>
  <c r="Q94" i="7" s="1"/>
  <c r="K59" i="14"/>
  <c r="K93" i="2"/>
  <c r="H116" i="2"/>
  <c r="E18" i="14"/>
  <c r="E81" i="14" s="1"/>
  <c r="F18" i="14"/>
  <c r="F81" i="14" s="1"/>
  <c r="E116" i="2"/>
  <c r="J74" i="3"/>
  <c r="O60" i="3"/>
  <c r="P60" i="3" s="1"/>
  <c r="O102" i="2"/>
  <c r="P102" i="2" s="1"/>
  <c r="P76" i="8"/>
  <c r="Q76" i="8" s="1"/>
  <c r="K58" i="3"/>
  <c r="E6" i="14"/>
  <c r="C78" i="3"/>
  <c r="D14" i="14" s="1"/>
  <c r="I6" i="14"/>
  <c r="I14" i="14"/>
  <c r="F14" i="14"/>
  <c r="F6" i="14"/>
  <c r="P93" i="6"/>
  <c r="K114" i="2"/>
  <c r="O113" i="2"/>
  <c r="P113" i="2" s="1"/>
  <c r="L102" i="2"/>
  <c r="M102" i="2" s="1"/>
  <c r="O100" i="2"/>
  <c r="P100" i="2" s="1"/>
  <c r="J119" i="2"/>
  <c r="O60" i="2"/>
  <c r="P60" i="2" s="1"/>
  <c r="L98" i="2"/>
  <c r="O95" i="2"/>
  <c r="P95" i="2" s="1"/>
  <c r="O58" i="2"/>
  <c r="P58" i="2" s="1"/>
  <c r="J118" i="2"/>
  <c r="K18" i="14" s="1"/>
  <c r="K98" i="2"/>
  <c r="O97" i="2"/>
  <c r="P97" i="2" s="1"/>
  <c r="G118" i="2"/>
  <c r="H18" i="14" s="1"/>
  <c r="P94" i="2"/>
  <c r="P110" i="2"/>
  <c r="F94" i="2"/>
  <c r="G94" i="2" s="1"/>
  <c r="N94" i="2" s="1"/>
  <c r="F7" i="3"/>
  <c r="F70" i="3" s="1"/>
  <c r="C115" i="2"/>
  <c r="D15" i="14" s="1"/>
  <c r="E115" i="2"/>
  <c r="F15" i="14" s="1"/>
  <c r="F118" i="2"/>
  <c r="J7" i="2"/>
  <c r="O7" i="2" s="1"/>
  <c r="P7" i="2" s="1"/>
  <c r="J99" i="2"/>
  <c r="O99" i="2" s="1"/>
  <c r="P99" i="2" s="1"/>
  <c r="G110" i="2"/>
  <c r="N110" i="2" s="1"/>
  <c r="L114" i="2"/>
  <c r="G60" i="2"/>
  <c r="N60" i="2" s="1"/>
  <c r="K59" i="2"/>
  <c r="G54" i="1"/>
  <c r="G58" i="3"/>
  <c r="J7" i="3"/>
  <c r="O7" i="3" s="1"/>
  <c r="P7" i="3" s="1"/>
  <c r="F63" i="2"/>
  <c r="G63" i="2" s="1"/>
  <c r="N63" i="2" s="1"/>
  <c r="F7" i="2"/>
  <c r="G74" i="3" l="1"/>
  <c r="H10" i="14" s="1"/>
  <c r="O74" i="3"/>
  <c r="P74" i="3" s="1"/>
  <c r="K10" i="14"/>
  <c r="M114" i="2"/>
  <c r="M109" i="2"/>
  <c r="D123" i="2"/>
  <c r="E23" i="14" s="1"/>
  <c r="E78" i="14"/>
  <c r="M98" i="2"/>
  <c r="L93" i="2"/>
  <c r="M93" i="2" s="1"/>
  <c r="O73" i="3"/>
  <c r="P73" i="3" s="1"/>
  <c r="K9" i="14"/>
  <c r="K81" i="14" s="1"/>
  <c r="O81" i="14" s="1"/>
  <c r="E16" i="14"/>
  <c r="O119" i="2"/>
  <c r="P119" i="2" s="1"/>
  <c r="K19" i="14"/>
  <c r="F116" i="2"/>
  <c r="G18" i="14"/>
  <c r="G81" i="14" s="1"/>
  <c r="L59" i="2"/>
  <c r="M59" i="2" s="1"/>
  <c r="F78" i="14"/>
  <c r="N118" i="2"/>
  <c r="O118" i="2"/>
  <c r="P118" i="2" s="1"/>
  <c r="J116" i="2"/>
  <c r="L58" i="3"/>
  <c r="M58" i="3" s="1"/>
  <c r="J70" i="3"/>
  <c r="H9" i="14"/>
  <c r="H81" i="14" s="1"/>
  <c r="N58" i="3"/>
  <c r="G6" i="14"/>
  <c r="E7" i="14"/>
  <c r="G7" i="3"/>
  <c r="I78" i="14"/>
  <c r="E14" i="14"/>
  <c r="D6" i="14"/>
  <c r="D78" i="14" s="1"/>
  <c r="O71" i="3"/>
  <c r="P71" i="3" s="1"/>
  <c r="F115" i="2"/>
  <c r="G15" i="14" s="1"/>
  <c r="G7" i="14"/>
  <c r="G119" i="2"/>
  <c r="H19" i="14" s="1"/>
  <c r="I123" i="2"/>
  <c r="J16" i="14"/>
  <c r="J79" i="14" s="1"/>
  <c r="J115" i="2"/>
  <c r="O115" i="2" s="1"/>
  <c r="H123" i="2"/>
  <c r="I23" i="14" s="1"/>
  <c r="G7" i="2"/>
  <c r="N7" i="2" s="1"/>
  <c r="D16" i="14"/>
  <c r="D79" i="14" s="1"/>
  <c r="C123" i="2"/>
  <c r="D23" i="14" s="1"/>
  <c r="G14" i="14"/>
  <c r="O70" i="3" l="1"/>
  <c r="P70" i="3" s="1"/>
  <c r="J78" i="3"/>
  <c r="K14" i="14" s="1"/>
  <c r="N74" i="3"/>
  <c r="K82" i="14"/>
  <c r="O82" i="14" s="1"/>
  <c r="H82" i="14"/>
  <c r="E79" i="14"/>
  <c r="G78" i="14"/>
  <c r="J23" i="14"/>
  <c r="J86" i="14" s="1"/>
  <c r="K6" i="14"/>
  <c r="F123" i="2"/>
  <c r="G23" i="14" s="1"/>
  <c r="D86" i="14"/>
  <c r="N119" i="2"/>
  <c r="G116" i="2"/>
  <c r="N116" i="2" s="1"/>
  <c r="N73" i="3"/>
  <c r="K7" i="14"/>
  <c r="E86" i="14"/>
  <c r="G70" i="3"/>
  <c r="G78" i="3" s="1"/>
  <c r="N7" i="3"/>
  <c r="K15" i="14"/>
  <c r="P115" i="2"/>
  <c r="E123" i="2"/>
  <c r="F23" i="14" s="1"/>
  <c r="G115" i="2"/>
  <c r="N115" i="2" s="1"/>
  <c r="I86" i="14"/>
  <c r="I16" i="14"/>
  <c r="I79" i="14" s="1"/>
  <c r="O116" i="2"/>
  <c r="F16" i="14"/>
  <c r="F79" i="14" s="1"/>
  <c r="G16" i="14"/>
  <c r="G79" i="14" s="1"/>
  <c r="O78" i="3" l="1"/>
  <c r="P78" i="3" s="1"/>
  <c r="K78" i="14"/>
  <c r="O78" i="14" s="1"/>
  <c r="H15" i="14"/>
  <c r="N70" i="3"/>
  <c r="G86" i="14"/>
  <c r="H6" i="14"/>
  <c r="N71" i="3"/>
  <c r="J123" i="2"/>
  <c r="P116" i="2"/>
  <c r="F86" i="14"/>
  <c r="H7" i="14"/>
  <c r="H14" i="14"/>
  <c r="K16" i="14"/>
  <c r="K79" i="14" s="1"/>
  <c r="O79" i="14" s="1"/>
  <c r="G123" i="2"/>
  <c r="H78" i="14" l="1"/>
  <c r="N123" i="2"/>
  <c r="H23" i="14"/>
  <c r="O123" i="2"/>
  <c r="K23" i="14"/>
  <c r="K86" i="14" s="1"/>
  <c r="N78" i="3"/>
  <c r="H16" i="14"/>
  <c r="H79" i="14" s="1"/>
  <c r="O126" i="2" l="1"/>
  <c r="P123" i="2"/>
  <c r="H86" i="14"/>
  <c r="H18" i="4" l="1"/>
  <c r="I18" i="4"/>
  <c r="J18" i="4" l="1"/>
</calcChain>
</file>

<file path=xl/sharedStrings.xml><?xml version="1.0" encoding="utf-8"?>
<sst xmlns="http://schemas.openxmlformats.org/spreadsheetml/2006/main" count="1621" uniqueCount="366">
  <si>
    <t>ОН-ын гїйцэтгэх засаглалын уди</t>
  </si>
  <si>
    <t>  80101</t>
  </si>
  <si>
    <t>Їндсэн їйл ажиллагааны зардал</t>
  </si>
  <si>
    <t>    2101</t>
  </si>
  <si>
    <t>Цалин, хєлс болон нэмэгдэл ура</t>
  </si>
  <si>
    <t>      210101</t>
  </si>
  <si>
    <t> Їндсэн цалин</t>
  </si>
  <si>
    <t>      210105</t>
  </si>
  <si>
    <t> Гэрээт ажлын цалин</t>
  </si>
  <si>
    <t>    2102</t>
  </si>
  <si>
    <t>Ажил олгогчоос нийгмийн даатга</t>
  </si>
  <si>
    <t>      210201</t>
  </si>
  <si>
    <t>    2103</t>
  </si>
  <si>
    <t>Байр ашиглалттай хол тогтмол з</t>
  </si>
  <si>
    <t>      210301</t>
  </si>
  <si>
    <t> Гэрэл, цахилгаан</t>
  </si>
  <si>
    <t>      210302</t>
  </si>
  <si>
    <t> Тїлш, халаалт</t>
  </si>
  <si>
    <t>    2104</t>
  </si>
  <si>
    <t>Хангамж, бараа материалын зард</t>
  </si>
  <si>
    <t>      210401</t>
  </si>
  <si>
    <t> Бичиг хэрэг</t>
  </si>
  <si>
    <t>      210402</t>
  </si>
  <si>
    <t> Тээвэр, шатахуун</t>
  </si>
  <si>
    <t>      210403</t>
  </si>
  <si>
    <t> Шуудан, холбоо, интернэт</t>
  </si>
  <si>
    <t>      210405</t>
  </si>
  <si>
    <t> Хог хаягдал зайлуулах, хортон</t>
  </si>
  <si>
    <t>    2105</t>
  </si>
  <si>
    <t>Нормативт зардал</t>
  </si>
  <si>
    <t>      210503</t>
  </si>
  <si>
    <t> Нормын хувцас, зєєлєн эдлэл</t>
  </si>
  <si>
    <t>    2106</t>
  </si>
  <si>
    <t>Эд хогшил, урсгал засварын зар</t>
  </si>
  <si>
    <t>      210604</t>
  </si>
  <si>
    <t> Урсгал засвар</t>
  </si>
  <si>
    <t>    2107</t>
  </si>
  <si>
    <t>Томилолт, зочны зардал</t>
  </si>
  <si>
    <t>      210702</t>
  </si>
  <si>
    <t> Дотоод албан томилолт</t>
  </si>
  <si>
    <t>    2108</t>
  </si>
  <si>
    <t>Бусдаар гїйцэтгїїлсэн ажил, їй</t>
  </si>
  <si>
    <t>      210801</t>
  </si>
  <si>
    <t> Бусад нийтлэг АЇТХураамж</t>
  </si>
  <si>
    <t>      210803</t>
  </si>
  <si>
    <t> Даатгалын Їйлчилгээ</t>
  </si>
  <si>
    <t>      210804</t>
  </si>
  <si>
    <t> Тээврийн хэрэгслийн татвар</t>
  </si>
  <si>
    <t>      210805</t>
  </si>
  <si>
    <t> Тээврийн хэрэгслийн оношилгоо</t>
  </si>
  <si>
    <t>      210806</t>
  </si>
  <si>
    <t> Мэдээлэл технолгийн їйлчилгээ</t>
  </si>
  <si>
    <t>      210807</t>
  </si>
  <si>
    <t> Газрын тєлбєр</t>
  </si>
  <si>
    <t>    2109</t>
  </si>
  <si>
    <t>Бараа їйлчилгээний бусад зарда</t>
  </si>
  <si>
    <t>      210902</t>
  </si>
  <si>
    <t> Хичээл їйлдвэрлэлийн дадлага х</t>
  </si>
  <si>
    <t>    3200</t>
  </si>
  <si>
    <t>Орон нутгийн тєсвєєс санхїїжих</t>
  </si>
  <si>
    <t>      320001</t>
  </si>
  <si>
    <t> Орон нутгийн тєсвєєс санхїїжих</t>
  </si>
  <si>
    <t>    3500</t>
  </si>
  <si>
    <t>Тєсєвт байгууллагын їйл ажилла</t>
  </si>
  <si>
    <t>      350001</t>
  </si>
  <si>
    <t> Їндсэн їйл ажиллагааны орлогоо</t>
  </si>
  <si>
    <t>      350002</t>
  </si>
  <si>
    <t> Туслах їйл ажиллагааны орлогоо</t>
  </si>
  <si>
    <t>  80106</t>
  </si>
  <si>
    <t>Баг, хорооны ЇАЗардал</t>
  </si>
  <si>
    <t>  80301</t>
  </si>
  <si>
    <t>Тєсвийн урамшуулал</t>
  </si>
  <si>
    <t>      210901</t>
  </si>
  <si>
    <t> Бараа їйлчилгээний бусад зарда</t>
  </si>
  <si>
    <t>  80305</t>
  </si>
  <si>
    <t>Биеийн тамирын уралдаан, тэмцэ</t>
  </si>
  <si>
    <t>  80802</t>
  </si>
  <si>
    <t>Ажил олгогчоос олгох тэтгэмж,</t>
  </si>
  <si>
    <t>    2132</t>
  </si>
  <si>
    <t>Бусад урсгал шилжїїлэг</t>
  </si>
  <si>
    <t>      213207</t>
  </si>
  <si>
    <t> Тэтгэвэрт гарахад олгох тэтгэм</t>
  </si>
  <si>
    <t>  81102</t>
  </si>
  <si>
    <t>Орон нутгийн нєєц хєрєнгє</t>
  </si>
  <si>
    <t>      210102</t>
  </si>
  <si>
    <t>      210103</t>
  </si>
  <si>
    <t>      210104</t>
  </si>
  <si>
    <t>Нэмэгдэл</t>
  </si>
  <si>
    <t>Унаа хоолны хөнгөлөлт</t>
  </si>
  <si>
    <t>Урамшуулал</t>
  </si>
  <si>
    <t>Төсөв хоорондын шилжүүлэг</t>
  </si>
  <si>
    <t>      210303</t>
  </si>
  <si>
    <t>      210304</t>
  </si>
  <si>
    <t>Цэвэр бохир ус</t>
  </si>
  <si>
    <t>Байрны түрээс</t>
  </si>
  <si>
    <t>      210404</t>
  </si>
  <si>
    <t>      210406</t>
  </si>
  <si>
    <t>Ном хэвлэл</t>
  </si>
  <si>
    <t>Бага үнэтэй түргэн элэгдэх ахуйн эд зүйлс</t>
  </si>
  <si>
    <t>      210501</t>
  </si>
  <si>
    <t>      210502</t>
  </si>
  <si>
    <t>Эм бэлдмэл эмнэлэгийн хэрэгсэл</t>
  </si>
  <si>
    <t>Хоол хүнс</t>
  </si>
  <si>
    <t>      210601</t>
  </si>
  <si>
    <t>      210602</t>
  </si>
  <si>
    <t>      210603</t>
  </si>
  <si>
    <t>Багаж техник хэрэгсэл</t>
  </si>
  <si>
    <t>Тавилга</t>
  </si>
  <si>
    <t>Хөдөлмөр хамгааллын хэрэгсэл</t>
  </si>
  <si>
    <t>      210701</t>
  </si>
  <si>
    <t> Гадаад албан томилолт</t>
  </si>
  <si>
    <t>Зочин төлөөлөгч хүлээн авах</t>
  </si>
  <si>
    <t>      210802</t>
  </si>
  <si>
    <t>Аудит баталгаажуулалт зэрэглэл тогтоох</t>
  </si>
  <si>
    <t>      210808</t>
  </si>
  <si>
    <t>      210809</t>
  </si>
  <si>
    <t>Банк санхүүгийн байгууллагын үйлчилгээний хураамж</t>
  </si>
  <si>
    <t>Улсын мэдээллийн маягт хэвлэх, бэлтгэх</t>
  </si>
  <si>
    <t>Бараа їйлчилгээний бусад зардал</t>
  </si>
  <si>
    <t>Бусдаар гїйцэтгїїлсэн ажил, їйлчилгээний төлбөр хураамж</t>
  </si>
  <si>
    <t>Зарлагын нийт дүн</t>
  </si>
  <si>
    <t>Зардлыг санхүүжүүлэх эх үүсвэрийн дүн</t>
  </si>
  <si>
    <t>      213209</t>
  </si>
  <si>
    <t>Нэг удаагийн тэтгэмж, шагнал урамшуулал</t>
  </si>
  <si>
    <t>А</t>
  </si>
  <si>
    <t>Б</t>
  </si>
  <si>
    <t>Эцсийн үлдэгдэл</t>
  </si>
  <si>
    <t>4=2+3</t>
  </si>
  <si>
    <t>5=1-4</t>
  </si>
  <si>
    <t>Орон нутгийн төсвөөс</t>
  </si>
  <si>
    <t>ОН-ын єєрєє удирд ёсны байгуул</t>
  </si>
  <si>
    <t>Орон нутгийн орлого  тодотгож нэмэгдсэн</t>
  </si>
  <si>
    <t>7</t>
  </si>
  <si>
    <t>8=1+6+7</t>
  </si>
  <si>
    <t>110000</t>
  </si>
  <si>
    <t>001    Төрийн сангийн дансны эхний үлдэгдэл</t>
  </si>
  <si>
    <t>002        НИЙТ ОРЛОГО БА ТУСЛАМЖИЙН ДҮН</t>
  </si>
  <si>
    <t>003            УРСГАЛ ОРЛОГО</t>
  </si>
  <si>
    <t>004                ТАТВАРЫН ОРЛОГО</t>
  </si>
  <si>
    <t>005                    Орлогын албан татвар</t>
  </si>
  <si>
    <t>006                        Хувь хүний орлогын албан татвар</t>
  </si>
  <si>
    <t>110101</t>
  </si>
  <si>
    <t>015                        Хувь хүний орлогын албан татварын буцаан олголт (-тэмдэгтэй)</t>
  </si>
  <si>
    <t>016                    Өмчийн татвар</t>
  </si>
  <si>
    <t>113001</t>
  </si>
  <si>
    <t>017                        Үл хөдлөх эд хөрөнгийн албан татвар</t>
  </si>
  <si>
    <t>113002</t>
  </si>
  <si>
    <t>018                        Бууны албан татвар</t>
  </si>
  <si>
    <t>019                    Дотоодын бараа үйлчилгээний орлогын албан татвар</t>
  </si>
  <si>
    <t>020                        Тусгай зориулалтын орлого</t>
  </si>
  <si>
    <t>113003</t>
  </si>
  <si>
    <t>021                            Автотээврийн болон өөрөө явагч хэрэгслийн албан татвар</t>
  </si>
  <si>
    <t>022                    Бусад татвар (төлбөр, хураамж)</t>
  </si>
  <si>
    <t>118001</t>
  </si>
  <si>
    <t>023                        Улсын тэмдэгтийн хураамж</t>
  </si>
  <si>
    <t>024                        Газрын төлбөр</t>
  </si>
  <si>
    <t>118101</t>
  </si>
  <si>
    <t>025                            Газрын төлбөр</t>
  </si>
  <si>
    <t>118102</t>
  </si>
  <si>
    <t>026                            Дуудлага худалдаа сонгон шалгаруулалт</t>
  </si>
  <si>
    <t>027                        Байгалын нөөц ашигласны төлбөр</t>
  </si>
  <si>
    <t>118201</t>
  </si>
  <si>
    <t>028                            Ойн нөөц ашигласны төлбөр</t>
  </si>
  <si>
    <t>118202</t>
  </si>
  <si>
    <t>029                            Ан амьтны нөөц ашигласны төлбөр</t>
  </si>
  <si>
    <t>118203</t>
  </si>
  <si>
    <t>030                            Ус, рашааны нөөц ашигласны төлбөр</t>
  </si>
  <si>
    <t>118204</t>
  </si>
  <si>
    <t>031                            Байгалийн ургамлын нөөц ашигласны төлбөр</t>
  </si>
  <si>
    <t>118006</t>
  </si>
  <si>
    <t>033                        Түгээмэл тархацтай ашигт малтмал ашигласны төлбөр</t>
  </si>
  <si>
    <t>118011</t>
  </si>
  <si>
    <t>034                        Бусад татвар, хураамж</t>
  </si>
  <si>
    <t>118009</t>
  </si>
  <si>
    <t>035                        Хог хаягдлын үйлчилгээний хураамж</t>
  </si>
  <si>
    <t>036                ТАТВАРЫН БУС ОРЛОГО</t>
  </si>
  <si>
    <t>037                        Хувьцааны ногдол ашиг</t>
  </si>
  <si>
    <t>120005</t>
  </si>
  <si>
    <t>038                        Түрээсийн орлого</t>
  </si>
  <si>
    <t>039                        Төсөвт байгууллагын өөрийн орлого</t>
  </si>
  <si>
    <t>120002</t>
  </si>
  <si>
    <t>040                        Хүү, торгуулийн орлого</t>
  </si>
  <si>
    <t>120009</t>
  </si>
  <si>
    <t>041                        Бусад орлого</t>
  </si>
  <si>
    <t>043            ХӨРӨНГИЙН ОРЛОГО</t>
  </si>
  <si>
    <t>110004</t>
  </si>
  <si>
    <t>044                        Хөрөнгө борлуулсны орлого</t>
  </si>
  <si>
    <t>045            ТУСЛАМЖИЙН ОРЛОГО</t>
  </si>
  <si>
    <t>123003</t>
  </si>
  <si>
    <t>046                        Улсын төсвөөс авсан санхүүгийн дэмжлэг</t>
  </si>
  <si>
    <t>133640</t>
  </si>
  <si>
    <t>049                        Аймаг нийслэлээс авсан санхүүгийн дэмжлэг</t>
  </si>
  <si>
    <t>050                        Сум дүүргээс авсан тэгшитгэл</t>
  </si>
  <si>
    <t>051        ОРОН НУТГИЙН ЗАРЛАГА</t>
  </si>
  <si>
    <t>261110</t>
  </si>
  <si>
    <t>052                        Төсвийн байгууллагуудад олгосон санхүүжилт</t>
  </si>
  <si>
    <t>226330</t>
  </si>
  <si>
    <t>054                        Сум дүүрэгт олгосон татаас</t>
  </si>
  <si>
    <t>055                        Аймаг нийслэлд олгосон тэгшитгэл</t>
  </si>
  <si>
    <t>056    Төрийн сангийн дансны эцсийн үлдэгдэл</t>
  </si>
  <si>
    <t>Тодотгох орлого</t>
  </si>
  <si>
    <t>Ерєнхий боловсрол</t>
  </si>
  <si>
    <t>    3100</t>
  </si>
  <si>
    <t>Улсын тєсвєєс санхїїжих</t>
  </si>
  <si>
    <t>      310003</t>
  </si>
  <si>
    <t> ТЗШилжїїлгээс санхїїжих</t>
  </si>
  <si>
    <t>      213205</t>
  </si>
  <si>
    <t> Тєрєєс иргэдэд олгох тэт, урам</t>
  </si>
  <si>
    <t> Хоол, хїнс</t>
  </si>
  <si>
    <t>нэмэлт санхүүжилт</t>
  </si>
  <si>
    <t>213208</t>
  </si>
  <si>
    <t>Хөдөө орон нутагт тогтвор суурьшилтай ажилласан албан хаагчдад төрөөс үзүүлэх дэмжлэг</t>
  </si>
  <si>
    <t>Улсын төсвөөс санхүүжих</t>
  </si>
  <si>
    <t>81801</t>
  </si>
  <si>
    <t>Үдийн цай хөтөлбөр</t>
  </si>
  <si>
    <t>3100</t>
  </si>
  <si>
    <t>81806</t>
  </si>
  <si>
    <t>Дотуур байрны үйлчилгээ</t>
  </si>
  <si>
    <t>Насан туршийн болон албан бус боловсрол</t>
  </si>
  <si>
    <t>71806</t>
  </si>
  <si>
    <t>80101</t>
  </si>
  <si>
    <t>Үндсэн үйл ажиллагааны зардал</t>
  </si>
  <si>
    <t>Сургуулийн ємнєх боловсрол</t>
  </si>
  <si>
    <t>  80220</t>
  </si>
  <si>
    <t>Холбооны суваг ашигласны хєлс</t>
  </si>
  <si>
    <t>  81807</t>
  </si>
  <si>
    <t>Цэцэрлэгийн хїїхдийн хоол</t>
  </si>
  <si>
    <t>Соёл урлаг</t>
  </si>
  <si>
    <t>  80214</t>
  </si>
  <si>
    <t>Уран бїтээл хийлгэх</t>
  </si>
  <si>
    <t>Эмнэлгийн тусламж їйлчилгээ</t>
  </si>
  <si>
    <t>  81605</t>
  </si>
  <si>
    <t>Эрїїл мэндийг дэмжих</t>
  </si>
  <si>
    <t>  80918</t>
  </si>
  <si>
    <t>Бусад</t>
  </si>
  <si>
    <t>    2230</t>
  </si>
  <si>
    <t>      223001</t>
  </si>
  <si>
    <t> Бусад хєрєнгє</t>
  </si>
  <si>
    <t>      310004</t>
  </si>
  <si>
    <t> ОНХНСангаас санхїїжих</t>
  </si>
  <si>
    <t>      350003</t>
  </si>
  <si>
    <t> Урьд оны їлдэгдлээс санхїїжих</t>
  </si>
  <si>
    <t>Сум хөгжүүлэх сан</t>
  </si>
  <si>
    <t>Байгаль хамгаалах сан</t>
  </si>
  <si>
    <t>Төсөвт байгууллагын өөрийн орлого</t>
  </si>
  <si>
    <t>Орон нутгийн хөгжлийн сан</t>
  </si>
  <si>
    <t>ТЗШилжүүлэгээс санхүүжих</t>
  </si>
  <si>
    <t xml:space="preserve">  213208</t>
  </si>
  <si>
    <t>ИТХ</t>
  </si>
  <si>
    <t>ЗДТГ</t>
  </si>
  <si>
    <t>ОНХС</t>
  </si>
  <si>
    <t>Сургууль</t>
  </si>
  <si>
    <t>Цэцэрлэг</t>
  </si>
  <si>
    <t>Соёлын төв</t>
  </si>
  <si>
    <t>Эмнэлэг</t>
  </si>
  <si>
    <t>Сан</t>
  </si>
  <si>
    <t>Нийт дүн</t>
  </si>
  <si>
    <t>БУСАД ХӨРӨНГӨ</t>
  </si>
  <si>
    <t>мян төг</t>
  </si>
  <si>
    <t>мян төгрөг</t>
  </si>
  <si>
    <t>нийт дүн</t>
  </si>
  <si>
    <t>мянган төгрөг</t>
  </si>
  <si>
    <t>053                        Төсөл санд олгох санхүүжилт</t>
  </si>
  <si>
    <t>а</t>
  </si>
  <si>
    <t>б</t>
  </si>
  <si>
    <t>7=1+6</t>
  </si>
  <si>
    <t>Эхний үлдэгдэл</t>
  </si>
  <si>
    <t>Биеийн тамир уралдаан тэмцээн</t>
  </si>
  <si>
    <t>10=8-2</t>
  </si>
  <si>
    <t>12 сарын гүйлгээ</t>
  </si>
  <si>
    <t>11=3-10</t>
  </si>
  <si>
    <t>9=5+6+7</t>
  </si>
  <si>
    <t>мал хамгаалах сан  ГХСан</t>
  </si>
  <si>
    <t>ИТХ ахмад</t>
  </si>
  <si>
    <t>ЗДТГ ахмад</t>
  </si>
  <si>
    <t>Сургууль ахмад</t>
  </si>
  <si>
    <t>цэцэрлэг ахмад</t>
  </si>
  <si>
    <t>Соёл ахмад</t>
  </si>
  <si>
    <t>Эмнэлэг ахмад</t>
  </si>
  <si>
    <t>Техник хяналт</t>
  </si>
  <si>
    <t>Урьд оны үлдэгдэл</t>
  </si>
  <si>
    <t>80220</t>
  </si>
  <si>
    <t>Холбооны суваг ашигласан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</si>
  <si>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</si>
  <si>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Холбооны суваг ашигласны хөлс</t>
  </si>
  <si>
    <t>Хадгаламжийн  хүүгийн   орлого</t>
  </si>
  <si>
    <t>2018 оны төлөвлөгөө</t>
  </si>
  <si>
    <t>2018 оны 10 сарын гүйцэтгэл</t>
  </si>
  <si>
    <t>2018 оны гүйцэтгэл</t>
  </si>
  <si>
    <t>2018 оны орлогын төлөвлөгөөний биелэлт</t>
  </si>
  <si>
    <t>2018 оны тодотгосон төлөвлөгөө</t>
  </si>
  <si>
    <t>110003</t>
  </si>
  <si>
    <t>2018 оны  төлөвлөгөө</t>
  </si>
  <si>
    <t>2018 оны 12 сарын гүйцэтгэл</t>
  </si>
  <si>
    <t>2018 оны нийт гүйцэтгэл</t>
  </si>
  <si>
    <t>2018 оны хэмнэлт хэтрэлт</t>
  </si>
  <si>
    <t>2018 оны  нийт төлөвлөгөө</t>
  </si>
  <si>
    <t>2018оны нийт гүйцэтгэл</t>
  </si>
  <si>
    <t>Хулд сумын Орон нутгийн орлогын 2018 оны тодотгосон төлөвлөгөө</t>
  </si>
  <si>
    <t>Үйл ажиллагааны орлого</t>
  </si>
  <si>
    <t>Хөрөнгийн орлого</t>
  </si>
  <si>
    <t>Хөрөнгө борлуулсны орлого</t>
  </si>
  <si>
    <t>110002</t>
  </si>
  <si>
    <t>2018 оны 11 сарын гүйцэтгэл</t>
  </si>
  <si>
    <t>2018 оны 12 сард орох орлого</t>
  </si>
  <si>
    <t>Дарга                                                      / Ч.Зоригтбаатар  /</t>
  </si>
  <si>
    <t>Ня-бо                                                       / Ж.Эрдэнэчимэг  /</t>
  </si>
  <si>
    <t>Хулд сумын ИТХурлын 2018 оны тодотгосон төлөвлөгөө</t>
  </si>
  <si>
    <t>2018 оны 12 сар төлөвлөгөө</t>
  </si>
  <si>
    <t>тэтгэврийн даатгал</t>
  </si>
  <si>
    <t>тэтгэмжийн даатгал</t>
  </si>
  <si>
    <t>ҮОМШӨД</t>
  </si>
  <si>
    <t>Ажилгүйдлийн даатгал</t>
  </si>
  <si>
    <t>Эрүүл мэндийн даатгал</t>
  </si>
  <si>
    <t>Ажил олгогчоос нийгмийн даатгал</t>
  </si>
  <si>
    <t>Хулд сумын ЗДТГазрын тодотгосон төлөвлөгөө</t>
  </si>
  <si>
    <t>2018 оны 12 сарын ХБ гүйцэтгэл</t>
  </si>
  <si>
    <t xml:space="preserve"> </t>
  </si>
  <si>
    <t>2018 оны нийт төлөвлөгөө</t>
  </si>
  <si>
    <t> Тэтгэврийн даатгалын шимтгэл</t>
  </si>
  <si>
    <t xml:space="preserve">  Тэтгэмжийн даатгалын шимтгэл</t>
  </si>
  <si>
    <t xml:space="preserve">    ҮОМШӨ даатгалын шимтгэл</t>
  </si>
  <si>
    <t xml:space="preserve">      Ажилгүйдлийн даатгал</t>
  </si>
  <si>
    <t xml:space="preserve">        ЭМДаатгал</t>
  </si>
  <si>
    <t>      210205</t>
  </si>
  <si>
    <t>Тэтгэмжийн даатгал</t>
  </si>
  <si>
    <t>ЭМДаатгал</t>
  </si>
  <si>
    <t>Бусад хөрөнгө</t>
  </si>
  <si>
    <t>Дарга                                                      / Э.Уранчимэг/</t>
  </si>
  <si>
    <t>Ня-бо                                                       /Ч.Хүүхэнбаатар /</t>
  </si>
  <si>
    <t>210201</t>
  </si>
  <si>
    <t>210202</t>
  </si>
  <si>
    <t>210203</t>
  </si>
  <si>
    <t>210204</t>
  </si>
  <si>
    <t>210205</t>
  </si>
  <si>
    <t>Тэтгэврийн даатгал</t>
  </si>
  <si>
    <t>ҮО</t>
  </si>
  <si>
    <t>Ажилгүйдэл</t>
  </si>
  <si>
    <t>ЭМД</t>
  </si>
  <si>
    <t>Дарга                                                      / С.Сүхдорж /</t>
  </si>
  <si>
    <t>Ня-бо                                                       / Ч.Хүүхэнбаатар /</t>
  </si>
  <si>
    <t>Дарга                                                      / Б.Наранцэцэг /</t>
  </si>
  <si>
    <t xml:space="preserve">  Ня-бо                                                       / Ч.Хүүхэнбаатар /</t>
  </si>
  <si>
    <t>Дарга                                                      /Г.Сүхтөмөр /</t>
  </si>
  <si>
    <t>Ня-бо                                                       / Х.Батжаргал /</t>
  </si>
  <si>
    <t>Тэтгэвэрийн даатгал</t>
  </si>
  <si>
    <t>ҮО даатгал</t>
  </si>
  <si>
    <t>Дарга                                                      /Ц.Туяацэцэг/</t>
  </si>
  <si>
    <t xml:space="preserve">        Ня-бо                                                       / Х.Батжаргал/</t>
  </si>
  <si>
    <t>ҮО Даатгал</t>
  </si>
  <si>
    <t>Дарга                                                      / Ц.Баянзөв /</t>
  </si>
  <si>
    <t>2102</t>
  </si>
  <si>
    <t>2018 оны 11  сарын гүйцэтгэл</t>
  </si>
  <si>
    <t>Хулд сумын Сургуулийн зардал хооронд шилжүүлсэн төлөвлөгөө</t>
  </si>
  <si>
    <t>Хулд сумын Цэцэрлэгийн зардал хооронд штлжүүлсэн төлөвлөгөө</t>
  </si>
  <si>
    <t>Хулд сумын Соёлын төвийн зардал хооронд шилжүүлсэн төлөвлөгөө</t>
  </si>
  <si>
    <t>Хулд сумын Эрүүл мэндийн  төвийн зардал хооронд шилжүүлсэн төлөвлөгөө</t>
  </si>
  <si>
    <t>Хулд сумын Сангуудын зардал хооронд шилжүүлсэн төлөвлөгөө</t>
  </si>
  <si>
    <t>Хулд сумын Нэгтгэл</t>
  </si>
  <si>
    <t xml:space="preserve">тодотгол </t>
  </si>
  <si>
    <t>Хулд сумын Орон нутгийн хөгжлийн сангийн тодотгосон төлөвлөгөө</t>
  </si>
  <si>
    <t>Дарга                                                      / Ч.Зоригтбаатар /</t>
  </si>
  <si>
    <t>      320005</t>
  </si>
  <si>
    <t>Урьд оны үлдэгдлээс санхүүжих</t>
  </si>
  <si>
    <t>Ня-бо                                                       / Ж.Эрдэнэчимэг /</t>
  </si>
  <si>
    <t>хэтрэлт хэмнэлт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</si>
</sst>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33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0033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272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0" borderId="1" xfId="0" applyFont="1" applyBorder="1"/>
    <xf numFmtId="43" fontId="10" fillId="0" borderId="1" xfId="1" applyFont="1" applyBorder="1" applyAlignment="1">
      <alignment horizontal="left" wrapText="1"/>
    </xf>
    <xf numFmtId="43" fontId="10" fillId="0" borderId="0" xfId="1" applyFont="1" applyAlignment="1"/>
    <xf numFmtId="43" fontId="10" fillId="0" borderId="1" xfId="1" applyFont="1" applyBorder="1" applyAlignment="1"/>
    <xf numFmtId="43" fontId="10" fillId="0" borderId="1" xfId="1" applyFont="1" applyBorder="1" applyAlignment="1">
      <alignment horizontal="center" wrapText="1"/>
    </xf>
    <xf numFmtId="43" fontId="11" fillId="0" borderId="1" xfId="1" applyFont="1" applyBorder="1" applyAlignment="1">
      <alignment horizontal="left" wrapText="1"/>
    </xf>
    <xf numFmtId="43" fontId="11" fillId="2" borderId="1" xfId="1" applyFont="1" applyFill="1" applyBorder="1" applyAlignment="1">
      <alignment horizontal="left" wrapText="1"/>
    </xf>
    <xf numFmtId="43" fontId="10" fillId="0" borderId="2" xfId="1" applyFont="1" applyBorder="1" applyAlignment="1">
      <alignment horizontal="center"/>
    </xf>
    <xf numFmtId="43" fontId="10" fillId="0" borderId="3" xfId="1" applyFont="1" applyBorder="1" applyAlignment="1">
      <alignment horizontal="left"/>
    </xf>
    <xf numFmtId="43" fontId="11" fillId="3" borderId="1" xfId="1" applyFont="1" applyFill="1" applyBorder="1" applyAlignment="1">
      <alignment horizontal="left" wrapText="1"/>
    </xf>
    <xf numFmtId="43" fontId="11" fillId="6" borderId="1" xfId="1" applyFont="1" applyFill="1" applyBorder="1" applyAlignment="1">
      <alignment horizontal="left" wrapText="1"/>
    </xf>
    <xf numFmtId="49" fontId="11" fillId="0" borderId="1" xfId="1" applyNumberFormat="1" applyFont="1" applyBorder="1" applyAlignment="1">
      <alignment horizontal="left" wrapText="1"/>
    </xf>
    <xf numFmtId="49" fontId="10" fillId="0" borderId="1" xfId="1" applyNumberFormat="1" applyFont="1" applyBorder="1" applyAlignment="1"/>
    <xf numFmtId="49" fontId="10" fillId="0" borderId="1" xfId="1" applyNumberFormat="1" applyFont="1" applyBorder="1" applyAlignment="1">
      <alignment wrapText="1"/>
    </xf>
    <xf numFmtId="49" fontId="10" fillId="0" borderId="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center" wrapText="1"/>
    </xf>
    <xf numFmtId="49" fontId="12" fillId="7" borderId="1" xfId="2" applyNumberFormat="1" applyFont="1" applyFill="1" applyBorder="1" applyAlignment="1">
      <alignment horizontal="left"/>
    </xf>
    <xf numFmtId="0" fontId="13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49" fontId="11" fillId="2" borderId="1" xfId="1" applyNumberFormat="1" applyFont="1" applyFill="1" applyBorder="1" applyAlignment="1">
      <alignment horizontal="left" wrapText="1"/>
    </xf>
    <xf numFmtId="49" fontId="11" fillId="3" borderId="1" xfId="1" applyNumberFormat="1" applyFont="1" applyFill="1" applyBorder="1" applyAlignment="1">
      <alignment horizontal="left" wrapText="1"/>
    </xf>
    <xf numFmtId="49" fontId="10" fillId="0" borderId="1" xfId="1" applyNumberFormat="1" applyFont="1" applyBorder="1" applyAlignment="1">
      <alignment horizontal="left" wrapText="1"/>
    </xf>
    <xf numFmtId="49" fontId="11" fillId="6" borderId="1" xfId="1" applyNumberFormat="1" applyFont="1" applyFill="1" applyBorder="1" applyAlignment="1">
      <alignment horizontal="left" wrapText="1"/>
    </xf>
    <xf numFmtId="49" fontId="11" fillId="6" borderId="1" xfId="1" applyNumberFormat="1" applyFont="1" applyFill="1" applyBorder="1" applyAlignment="1">
      <alignment horizontal="center" wrapText="1"/>
    </xf>
    <xf numFmtId="49" fontId="11" fillId="2" borderId="4" xfId="1" applyNumberFormat="1" applyFont="1" applyFill="1" applyBorder="1" applyAlignment="1">
      <alignment horizontal="left" wrapText="1"/>
    </xf>
    <xf numFmtId="43" fontId="11" fillId="2" borderId="4" xfId="1" applyFont="1" applyFill="1" applyBorder="1" applyAlignment="1">
      <alignment horizontal="left" wrapText="1"/>
    </xf>
    <xf numFmtId="49" fontId="10" fillId="3" borderId="1" xfId="1" applyNumberFormat="1" applyFont="1" applyFill="1" applyBorder="1" applyAlignment="1">
      <alignment horizontal="left" wrapText="1"/>
    </xf>
    <xf numFmtId="43" fontId="10" fillId="3" borderId="1" xfId="1" applyFont="1" applyFill="1" applyBorder="1" applyAlignment="1">
      <alignment horizontal="left" wrapText="1"/>
    </xf>
    <xf numFmtId="49" fontId="10" fillId="6" borderId="1" xfId="1" applyNumberFormat="1" applyFont="1" applyFill="1" applyBorder="1" applyAlignment="1">
      <alignment horizontal="left" wrapText="1"/>
    </xf>
    <xf numFmtId="43" fontId="10" fillId="6" borderId="1" xfId="1" applyFont="1" applyFill="1" applyBorder="1" applyAlignment="1">
      <alignment horizontal="left" wrapText="1"/>
    </xf>
    <xf numFmtId="0" fontId="8" fillId="0" borderId="0" xfId="0" applyFont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9" fontId="8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horizontal="left" wrapText="1"/>
    </xf>
    <xf numFmtId="43" fontId="11" fillId="9" borderId="2" xfId="1" applyFont="1" applyFill="1" applyBorder="1" applyAlignment="1">
      <alignment horizontal="center"/>
    </xf>
    <xf numFmtId="43" fontId="10" fillId="9" borderId="2" xfId="1" applyFont="1" applyFill="1" applyBorder="1" applyAlignment="1">
      <alignment horizontal="center"/>
    </xf>
    <xf numFmtId="43" fontId="10" fillId="9" borderId="3" xfId="1" applyFont="1" applyFill="1" applyBorder="1" applyAlignment="1">
      <alignment horizontal="left"/>
    </xf>
    <xf numFmtId="43" fontId="10" fillId="0" borderId="1" xfId="1" applyFont="1" applyBorder="1" applyAlignment="1">
      <alignment wrapText="1"/>
    </xf>
    <xf numFmtId="0" fontId="9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/>
    </xf>
    <xf numFmtId="0" fontId="8" fillId="9" borderId="0" xfId="0" applyFont="1" applyFill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/>
    </xf>
    <xf numFmtId="49" fontId="11" fillId="2" borderId="1" xfId="1" applyNumberFormat="1" applyFont="1" applyFill="1" applyBorder="1" applyAlignment="1">
      <alignment wrapText="1"/>
    </xf>
    <xf numFmtId="43" fontId="11" fillId="2" borderId="1" xfId="1" applyFont="1" applyFill="1" applyBorder="1" applyAlignment="1">
      <alignment wrapText="1"/>
    </xf>
    <xf numFmtId="49" fontId="11" fillId="3" borderId="1" xfId="1" applyNumberFormat="1" applyFont="1" applyFill="1" applyBorder="1" applyAlignment="1">
      <alignment wrapText="1"/>
    </xf>
    <xf numFmtId="43" fontId="11" fillId="3" borderId="1" xfId="1" applyFont="1" applyFill="1" applyBorder="1" applyAlignment="1">
      <alignment wrapText="1"/>
    </xf>
    <xf numFmtId="49" fontId="11" fillId="6" borderId="1" xfId="1" applyNumberFormat="1" applyFont="1" applyFill="1" applyBorder="1" applyAlignment="1">
      <alignment wrapText="1"/>
    </xf>
    <xf numFmtId="43" fontId="11" fillId="6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3" borderId="1" xfId="0" applyFont="1" applyFill="1" applyBorder="1" applyAlignment="1"/>
    <xf numFmtId="0" fontId="10" fillId="0" borderId="1" xfId="0" applyFont="1" applyBorder="1" applyAlignment="1"/>
    <xf numFmtId="0" fontId="8" fillId="0" borderId="0" xfId="0" applyFont="1" applyAlignment="1">
      <alignment wrapText="1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wrapText="1"/>
    </xf>
    <xf numFmtId="43" fontId="8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0" fontId="3" fillId="0" borderId="0" xfId="0" applyFont="1" applyAlignment="1"/>
    <xf numFmtId="0" fontId="2" fillId="2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0" fontId="2" fillId="2" borderId="0" xfId="0" applyFont="1" applyFill="1" applyAlignment="1">
      <alignment horizontal="left" wrapText="1"/>
    </xf>
    <xf numFmtId="164" fontId="11" fillId="0" borderId="1" xfId="1" applyNumberFormat="1" applyFont="1" applyBorder="1" applyAlignment="1">
      <alignment horizontal="right" wrapText="1"/>
    </xf>
    <xf numFmtId="164" fontId="10" fillId="0" borderId="0" xfId="1" applyNumberFormat="1" applyFont="1" applyAlignment="1"/>
    <xf numFmtId="164" fontId="11" fillId="2" borderId="1" xfId="1" applyNumberFormat="1" applyFont="1" applyFill="1" applyBorder="1" applyAlignment="1">
      <alignment horizontal="right" wrapText="1"/>
    </xf>
    <xf numFmtId="164" fontId="11" fillId="3" borderId="1" xfId="1" applyNumberFormat="1" applyFont="1" applyFill="1" applyBorder="1" applyAlignment="1">
      <alignment horizontal="right" wrapText="1"/>
    </xf>
    <xf numFmtId="164" fontId="10" fillId="0" borderId="1" xfId="1" applyNumberFormat="1" applyFont="1" applyBorder="1" applyAlignment="1">
      <alignment horizontal="right" wrapText="1"/>
    </xf>
    <xf numFmtId="164" fontId="11" fillId="6" borderId="1" xfId="1" applyNumberFormat="1" applyFont="1" applyFill="1" applyBorder="1" applyAlignment="1">
      <alignment horizontal="right" wrapText="1"/>
    </xf>
    <xf numFmtId="164" fontId="11" fillId="3" borderId="1" xfId="1" applyNumberFormat="1" applyFont="1" applyFill="1" applyBorder="1" applyAlignment="1"/>
    <xf numFmtId="164" fontId="11" fillId="6" borderId="1" xfId="1" applyNumberFormat="1" applyFont="1" applyFill="1" applyBorder="1" applyAlignment="1"/>
    <xf numFmtId="164" fontId="11" fillId="9" borderId="1" xfId="1" applyNumberFormat="1" applyFont="1" applyFill="1" applyBorder="1" applyAlignment="1"/>
    <xf numFmtId="164" fontId="10" fillId="9" borderId="1" xfId="1" applyNumberFormat="1" applyFont="1" applyFill="1" applyBorder="1" applyAlignment="1"/>
    <xf numFmtId="164" fontId="10" fillId="0" borderId="1" xfId="1" applyNumberFormat="1" applyFont="1" applyBorder="1" applyAlignment="1"/>
    <xf numFmtId="43" fontId="10" fillId="10" borderId="0" xfId="1" applyFont="1" applyFill="1" applyAlignment="1"/>
    <xf numFmtId="0" fontId="3" fillId="9" borderId="2" xfId="0" applyFont="1" applyFill="1" applyBorder="1" applyAlignment="1">
      <alignment horizontal="left" wrapText="1"/>
    </xf>
    <xf numFmtId="0" fontId="3" fillId="9" borderId="3" xfId="0" applyFont="1" applyFill="1" applyBorder="1" applyAlignment="1">
      <alignment horizontal="left" wrapText="1"/>
    </xf>
    <xf numFmtId="49" fontId="10" fillId="0" borderId="1" xfId="1" applyNumberFormat="1" applyFont="1" applyBorder="1" applyAlignment="1">
      <alignment horizontal="left"/>
    </xf>
    <xf numFmtId="43" fontId="11" fillId="9" borderId="2" xfId="1" applyFont="1" applyFill="1" applyBorder="1" applyAlignment="1">
      <alignment horizontal="left"/>
    </xf>
    <xf numFmtId="43" fontId="10" fillId="9" borderId="2" xfId="1" applyFont="1" applyFill="1" applyBorder="1" applyAlignment="1">
      <alignment horizontal="left"/>
    </xf>
    <xf numFmtId="43" fontId="10" fillId="0" borderId="2" xfId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16" fontId="10" fillId="0" borderId="0" xfId="1" applyNumberFormat="1" applyFont="1" applyAlignment="1"/>
    <xf numFmtId="165" fontId="11" fillId="3" borderId="1" xfId="1" applyNumberFormat="1" applyFont="1" applyFill="1" applyBorder="1" applyAlignment="1"/>
    <xf numFmtId="165" fontId="3" fillId="0" borderId="0" xfId="0" applyNumberFormat="1" applyFont="1"/>
    <xf numFmtId="165" fontId="11" fillId="8" borderId="1" xfId="1" applyNumberFormat="1" applyFont="1" applyFill="1" applyBorder="1" applyAlignment="1"/>
    <xf numFmtId="165" fontId="11" fillId="9" borderId="1" xfId="1" applyNumberFormat="1" applyFont="1" applyFill="1" applyBorder="1" applyAlignment="1"/>
    <xf numFmtId="165" fontId="2" fillId="0" borderId="1" xfId="0" applyNumberFormat="1" applyFont="1" applyBorder="1" applyAlignment="1">
      <alignment horizontal="left" wrapText="1"/>
    </xf>
    <xf numFmtId="165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/>
    </xf>
    <xf numFmtId="165" fontId="11" fillId="2" borderId="1" xfId="1" applyNumberFormat="1" applyFont="1" applyFill="1" applyBorder="1" applyAlignment="1">
      <alignment horizontal="right" wrapText="1"/>
    </xf>
    <xf numFmtId="165" fontId="11" fillId="3" borderId="1" xfId="1" applyNumberFormat="1" applyFont="1" applyFill="1" applyBorder="1" applyAlignment="1">
      <alignment horizontal="right" wrapText="1"/>
    </xf>
    <xf numFmtId="165" fontId="4" fillId="0" borderId="0" xfId="0" applyNumberFormat="1" applyFont="1" applyAlignment="1">
      <alignment horizontal="left" wrapText="1"/>
    </xf>
    <xf numFmtId="165" fontId="10" fillId="0" borderId="1" xfId="1" applyNumberFormat="1" applyFont="1" applyBorder="1" applyAlignment="1">
      <alignment horizontal="right" wrapText="1"/>
    </xf>
    <xf numFmtId="165" fontId="11" fillId="0" borderId="1" xfId="1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left" wrapText="1"/>
    </xf>
    <xf numFmtId="165" fontId="11" fillId="6" borderId="1" xfId="1" applyNumberFormat="1" applyFont="1" applyFill="1" applyBorder="1" applyAlignment="1">
      <alignment horizontal="right" wrapText="1"/>
    </xf>
    <xf numFmtId="165" fontId="11" fillId="6" borderId="1" xfId="1" applyNumberFormat="1" applyFont="1" applyFill="1" applyBorder="1" applyAlignment="1"/>
    <xf numFmtId="165" fontId="10" fillId="9" borderId="1" xfId="1" applyNumberFormat="1" applyFont="1" applyFill="1" applyBorder="1" applyAlignment="1"/>
    <xf numFmtId="165" fontId="10" fillId="0" borderId="1" xfId="1" applyNumberFormat="1" applyFont="1" applyBorder="1" applyAlignment="1"/>
    <xf numFmtId="165" fontId="2" fillId="2" borderId="1" xfId="1" applyNumberFormat="1" applyFont="1" applyFill="1" applyBorder="1" applyAlignment="1">
      <alignment horizontal="right" wrapText="1"/>
    </xf>
    <xf numFmtId="165" fontId="2" fillId="4" borderId="1" xfId="1" applyNumberFormat="1" applyFont="1" applyFill="1" applyBorder="1" applyAlignment="1">
      <alignment horizontal="right" wrapText="1"/>
    </xf>
    <xf numFmtId="165" fontId="4" fillId="5" borderId="1" xfId="1" applyNumberFormat="1" applyFont="1" applyFill="1" applyBorder="1" applyAlignment="1">
      <alignment horizontal="right" wrapText="1"/>
    </xf>
    <xf numFmtId="165" fontId="2" fillId="5" borderId="1" xfId="1" applyNumberFormat="1" applyFont="1" applyFill="1" applyBorder="1" applyAlignment="1">
      <alignment horizontal="right" wrapText="1"/>
    </xf>
    <xf numFmtId="165" fontId="3" fillId="9" borderId="1" xfId="1" applyNumberFormat="1" applyFont="1" applyFill="1" applyBorder="1" applyAlignment="1">
      <alignment horizontal="right" wrapText="1"/>
    </xf>
    <xf numFmtId="165" fontId="2" fillId="9" borderId="1" xfId="1" applyNumberFormat="1" applyFont="1" applyFill="1" applyBorder="1" applyAlignment="1">
      <alignment horizontal="right" wrapText="1"/>
    </xf>
    <xf numFmtId="165" fontId="4" fillId="9" borderId="1" xfId="1" applyNumberFormat="1" applyFont="1" applyFill="1" applyBorder="1" applyAlignment="1">
      <alignment horizontal="right" wrapText="1"/>
    </xf>
    <xf numFmtId="165" fontId="4" fillId="8" borderId="1" xfId="1" applyNumberFormat="1" applyFont="1" applyFill="1" applyBorder="1" applyAlignment="1">
      <alignment horizontal="right" wrapText="1"/>
    </xf>
    <xf numFmtId="165" fontId="2" fillId="8" borderId="1" xfId="1" applyNumberFormat="1" applyFont="1" applyFill="1" applyBorder="1" applyAlignment="1">
      <alignment horizontal="right" wrapText="1"/>
    </xf>
    <xf numFmtId="165" fontId="11" fillId="3" borderId="1" xfId="1" applyNumberFormat="1" applyFont="1" applyFill="1" applyBorder="1" applyAlignment="1">
      <alignment horizontal="right"/>
    </xf>
    <xf numFmtId="165" fontId="11" fillId="6" borderId="1" xfId="1" applyNumberFormat="1" applyFont="1" applyFill="1" applyBorder="1" applyAlignment="1">
      <alignment horizontal="right"/>
    </xf>
    <xf numFmtId="165" fontId="11" fillId="9" borderId="1" xfId="1" applyNumberFormat="1" applyFont="1" applyFill="1" applyBorder="1" applyAlignment="1">
      <alignment horizontal="right"/>
    </xf>
    <xf numFmtId="165" fontId="10" fillId="9" borderId="1" xfId="1" applyNumberFormat="1" applyFont="1" applyFill="1" applyBorder="1" applyAlignment="1">
      <alignment horizontal="right"/>
    </xf>
    <xf numFmtId="165" fontId="10" fillId="0" borderId="1" xfId="1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left" wrapText="1"/>
    </xf>
    <xf numFmtId="165" fontId="8" fillId="0" borderId="0" xfId="0" applyNumberFormat="1" applyFont="1" applyAlignment="1">
      <alignment horizontal="left"/>
    </xf>
    <xf numFmtId="165" fontId="10" fillId="3" borderId="1" xfId="1" applyNumberFormat="1" applyFont="1" applyFill="1" applyBorder="1" applyAlignment="1">
      <alignment horizontal="right" wrapText="1"/>
    </xf>
    <xf numFmtId="165" fontId="10" fillId="0" borderId="1" xfId="0" applyNumberFormat="1" applyFont="1" applyBorder="1" applyAlignment="1">
      <alignment horizontal="right" wrapText="1"/>
    </xf>
    <xf numFmtId="165" fontId="10" fillId="6" borderId="1" xfId="1" applyNumberFormat="1" applyFont="1" applyFill="1" applyBorder="1" applyAlignment="1">
      <alignment horizontal="right" wrapText="1"/>
    </xf>
    <xf numFmtId="165" fontId="8" fillId="9" borderId="0" xfId="0" applyNumberFormat="1" applyFont="1" applyFill="1" applyAlignment="1">
      <alignment horizontal="left"/>
    </xf>
    <xf numFmtId="165" fontId="11" fillId="2" borderId="1" xfId="1" applyNumberFormat="1" applyFont="1" applyFill="1" applyBorder="1" applyAlignment="1">
      <alignment wrapText="1"/>
    </xf>
    <xf numFmtId="165" fontId="3" fillId="0" borderId="0" xfId="0" applyNumberFormat="1" applyFont="1" applyAlignment="1"/>
    <xf numFmtId="165" fontId="11" fillId="3" borderId="1" xfId="1" applyNumberFormat="1" applyFont="1" applyFill="1" applyBorder="1" applyAlignment="1">
      <alignment wrapText="1"/>
    </xf>
    <xf numFmtId="165" fontId="10" fillId="0" borderId="1" xfId="1" applyNumberFormat="1" applyFont="1" applyBorder="1" applyAlignment="1">
      <alignment wrapText="1"/>
    </xf>
    <xf numFmtId="165" fontId="11" fillId="0" borderId="1" xfId="1" applyNumberFormat="1" applyFont="1" applyBorder="1" applyAlignment="1">
      <alignment wrapText="1"/>
    </xf>
    <xf numFmtId="165" fontId="11" fillId="6" borderId="1" xfId="1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horizontal="right" vertical="center" wrapText="1"/>
    </xf>
    <xf numFmtId="165" fontId="2" fillId="3" borderId="1" xfId="1" applyNumberFormat="1" applyFont="1" applyFill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5" fontId="4" fillId="6" borderId="1" xfId="1" applyNumberFormat="1" applyFont="1" applyFill="1" applyBorder="1" applyAlignment="1">
      <alignment horizontal="right" vertical="center" wrapText="1"/>
    </xf>
    <xf numFmtId="0" fontId="3" fillId="0" borderId="5" xfId="0" applyFont="1" applyBorder="1"/>
    <xf numFmtId="0" fontId="3" fillId="0" borderId="5" xfId="0" applyFont="1" applyFill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right"/>
    </xf>
    <xf numFmtId="49" fontId="10" fillId="0" borderId="4" xfId="1" applyNumberFormat="1" applyFont="1" applyBorder="1" applyAlignment="1">
      <alignment horizontal="center"/>
    </xf>
    <xf numFmtId="165" fontId="10" fillId="0" borderId="4" xfId="1" applyNumberFormat="1" applyFont="1" applyBorder="1" applyAlignment="1">
      <alignment horizontal="right" wrapText="1"/>
    </xf>
    <xf numFmtId="49" fontId="10" fillId="0" borderId="9" xfId="1" applyNumberFormat="1" applyFont="1" applyBorder="1" applyAlignment="1">
      <alignment horizontal="center"/>
    </xf>
    <xf numFmtId="165" fontId="10" fillId="0" borderId="9" xfId="1" applyNumberFormat="1" applyFont="1" applyBorder="1" applyAlignment="1">
      <alignment horizontal="right" wrapText="1"/>
    </xf>
    <xf numFmtId="165" fontId="10" fillId="0" borderId="10" xfId="1" applyNumberFormat="1" applyFont="1" applyBorder="1" applyAlignment="1">
      <alignment horizontal="right" wrapText="1"/>
    </xf>
    <xf numFmtId="165" fontId="2" fillId="2" borderId="12" xfId="0" applyNumberFormat="1" applyFont="1" applyFill="1" applyBorder="1" applyAlignment="1">
      <alignment horizontal="right" vertical="center" wrapText="1"/>
    </xf>
    <xf numFmtId="165" fontId="2" fillId="3" borderId="12" xfId="1" applyNumberFormat="1" applyFont="1" applyFill="1" applyBorder="1" applyAlignment="1">
      <alignment horizontal="right" vertical="center" wrapText="1"/>
    </xf>
    <xf numFmtId="165" fontId="4" fillId="0" borderId="12" xfId="1" applyNumberFormat="1" applyFont="1" applyBorder="1" applyAlignment="1">
      <alignment horizontal="right" vertical="center" wrapText="1"/>
    </xf>
    <xf numFmtId="165" fontId="2" fillId="0" borderId="12" xfId="1" applyNumberFormat="1" applyFont="1" applyBorder="1" applyAlignment="1">
      <alignment horizontal="right" vertical="center" wrapText="1"/>
    </xf>
    <xf numFmtId="165" fontId="11" fillId="6" borderId="12" xfId="1" applyNumberFormat="1" applyFont="1" applyFill="1" applyBorder="1" applyAlignment="1">
      <alignment horizontal="right" wrapText="1"/>
    </xf>
    <xf numFmtId="165" fontId="11" fillId="0" borderId="12" xfId="1" applyNumberFormat="1" applyFont="1" applyBorder="1" applyAlignment="1">
      <alignment horizontal="right" wrapText="1"/>
    </xf>
    <xf numFmtId="165" fontId="4" fillId="6" borderId="12" xfId="1" applyNumberFormat="1" applyFont="1" applyFill="1" applyBorder="1" applyAlignment="1">
      <alignment horizontal="right" vertical="center" wrapText="1"/>
    </xf>
    <xf numFmtId="0" fontId="3" fillId="0" borderId="14" xfId="0" applyFont="1" applyBorder="1"/>
    <xf numFmtId="0" fontId="3" fillId="0" borderId="14" xfId="0" applyFont="1" applyFill="1" applyBorder="1" applyAlignment="1">
      <alignment horizontal="left" vertical="center" wrapText="1"/>
    </xf>
    <xf numFmtId="165" fontId="3" fillId="0" borderId="14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49" fontId="10" fillId="0" borderId="5" xfId="1" applyNumberFormat="1" applyFont="1" applyBorder="1" applyAlignment="1">
      <alignment horizontal="center"/>
    </xf>
    <xf numFmtId="49" fontId="10" fillId="0" borderId="5" xfId="1" applyNumberFormat="1" applyFont="1" applyBorder="1" applyAlignment="1">
      <alignment horizontal="center" wrapText="1"/>
    </xf>
    <xf numFmtId="165" fontId="11" fillId="3" borderId="4" xfId="1" applyNumberFormat="1" applyFont="1" applyFill="1" applyBorder="1" applyAlignment="1"/>
    <xf numFmtId="0" fontId="3" fillId="9" borderId="0" xfId="0" applyFont="1" applyFill="1" applyAlignment="1"/>
    <xf numFmtId="0" fontId="3" fillId="9" borderId="0" xfId="0" applyFont="1" applyFill="1" applyAlignment="1">
      <alignment horizontal="left"/>
    </xf>
    <xf numFmtId="164" fontId="8" fillId="9" borderId="0" xfId="0" applyNumberFormat="1" applyFont="1" applyFill="1" applyAlignment="1">
      <alignment horizontal="left"/>
    </xf>
    <xf numFmtId="0" fontId="6" fillId="0" borderId="0" xfId="0" applyFont="1" applyAlignment="1"/>
    <xf numFmtId="49" fontId="10" fillId="0" borderId="5" xfId="1" applyNumberFormat="1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49" fontId="12" fillId="10" borderId="1" xfId="2" applyNumberFormat="1" applyFont="1" applyFill="1" applyBorder="1" applyAlignment="1">
      <alignment horizontal="left"/>
    </xf>
    <xf numFmtId="0" fontId="13" fillId="10" borderId="1" xfId="0" applyFont="1" applyFill="1" applyBorder="1" applyAlignment="1">
      <alignment wrapText="1"/>
    </xf>
    <xf numFmtId="43" fontId="13" fillId="10" borderId="1" xfId="1" applyFont="1" applyFill="1" applyBorder="1"/>
    <xf numFmtId="43" fontId="5" fillId="10" borderId="1" xfId="1" applyFont="1" applyFill="1" applyBorder="1" applyAlignment="1">
      <alignment horizontal="right" vertical="center" wrapText="1"/>
    </xf>
    <xf numFmtId="43" fontId="13" fillId="0" borderId="1" xfId="1" applyFont="1" applyBorder="1"/>
    <xf numFmtId="43" fontId="5" fillId="0" borderId="1" xfId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/>
    </xf>
    <xf numFmtId="43" fontId="15" fillId="0" borderId="1" xfId="1" applyFont="1" applyBorder="1"/>
    <xf numFmtId="166" fontId="10" fillId="0" borderId="1" xfId="1" applyNumberFormat="1" applyFont="1" applyBorder="1" applyAlignment="1">
      <alignment horizontal="left" wrapText="1"/>
    </xf>
    <xf numFmtId="165" fontId="11" fillId="9" borderId="1" xfId="1" applyNumberFormat="1" applyFont="1" applyFill="1" applyBorder="1" applyAlignment="1">
      <alignment horizontal="right" wrapText="1"/>
    </xf>
    <xf numFmtId="166" fontId="11" fillId="3" borderId="1" xfId="1" applyNumberFormat="1" applyFont="1" applyFill="1" applyBorder="1" applyAlignment="1">
      <alignment horizontal="left" wrapText="1"/>
    </xf>
    <xf numFmtId="49" fontId="11" fillId="9" borderId="1" xfId="1" applyNumberFormat="1" applyFont="1" applyFill="1" applyBorder="1" applyAlignment="1">
      <alignment wrapText="1"/>
    </xf>
    <xf numFmtId="43" fontId="10" fillId="9" borderId="1" xfId="1" applyFont="1" applyFill="1" applyBorder="1" applyAlignment="1">
      <alignment wrapText="1"/>
    </xf>
    <xf numFmtId="165" fontId="10" fillId="9" borderId="1" xfId="1" applyNumberFormat="1" applyFont="1" applyFill="1" applyBorder="1" applyAlignment="1">
      <alignment wrapText="1"/>
    </xf>
    <xf numFmtId="165" fontId="11" fillId="9" borderId="1" xfId="1" applyNumberFormat="1" applyFont="1" applyFill="1" applyBorder="1" applyAlignment="1">
      <alignment wrapText="1"/>
    </xf>
    <xf numFmtId="49" fontId="10" fillId="9" borderId="1" xfId="1" applyNumberFormat="1" applyFont="1" applyFill="1" applyBorder="1" applyAlignment="1">
      <alignment horizontal="left" wrapText="1"/>
    </xf>
    <xf numFmtId="43" fontId="10" fillId="9" borderId="1" xfId="1" applyFont="1" applyFill="1" applyBorder="1" applyAlignment="1">
      <alignment horizontal="left" wrapText="1"/>
    </xf>
    <xf numFmtId="165" fontId="10" fillId="9" borderId="1" xfId="1" applyNumberFormat="1" applyFont="1" applyFill="1" applyBorder="1" applyAlignment="1">
      <alignment horizontal="right" wrapText="1"/>
    </xf>
    <xf numFmtId="0" fontId="10" fillId="9" borderId="1" xfId="0" applyFont="1" applyFill="1" applyBorder="1" applyAlignment="1">
      <alignment horizontal="left" wrapText="1"/>
    </xf>
    <xf numFmtId="165" fontId="10" fillId="9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  <xf numFmtId="165" fontId="16" fillId="0" borderId="1" xfId="1" applyNumberFormat="1" applyFont="1" applyBorder="1" applyAlignment="1"/>
    <xf numFmtId="165" fontId="16" fillId="0" borderId="1" xfId="1" applyNumberFormat="1" applyFont="1" applyBorder="1" applyAlignment="1">
      <alignment horizontal="right" wrapText="1"/>
    </xf>
    <xf numFmtId="165" fontId="10" fillId="3" borderId="1" xfId="1" applyNumberFormat="1" applyFont="1" applyFill="1" applyBorder="1" applyAlignment="1"/>
    <xf numFmtId="43" fontId="10" fillId="0" borderId="3" xfId="1" applyFont="1" applyBorder="1" applyAlignment="1">
      <alignment horizontal="left" wrapText="1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49" fontId="12" fillId="7" borderId="0" xfId="2" applyNumberFormat="1" applyFont="1" applyFill="1" applyBorder="1" applyAlignment="1">
      <alignment horizontal="left"/>
    </xf>
    <xf numFmtId="0" fontId="13" fillId="0" borderId="0" xfId="0" applyFont="1" applyBorder="1" applyAlignment="1">
      <alignment wrapText="1"/>
    </xf>
    <xf numFmtId="43" fontId="13" fillId="0" borderId="0" xfId="1" applyFont="1" applyBorder="1"/>
    <xf numFmtId="43" fontId="5" fillId="0" borderId="0" xfId="1" applyFont="1" applyBorder="1" applyAlignment="1">
      <alignment horizontal="right" vertical="center" wrapText="1"/>
    </xf>
    <xf numFmtId="49" fontId="12" fillId="10" borderId="0" xfId="2" applyNumberFormat="1" applyFont="1" applyFill="1" applyBorder="1" applyAlignment="1">
      <alignment horizontal="left"/>
    </xf>
    <xf numFmtId="0" fontId="13" fillId="10" borderId="0" xfId="0" applyFont="1" applyFill="1" applyBorder="1" applyAlignment="1">
      <alignment wrapText="1"/>
    </xf>
    <xf numFmtId="43" fontId="13" fillId="10" borderId="0" xfId="1" applyFont="1" applyFill="1" applyBorder="1"/>
    <xf numFmtId="43" fontId="5" fillId="10" borderId="0" xfId="1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center" wrapText="1"/>
    </xf>
    <xf numFmtId="43" fontId="12" fillId="0" borderId="0" xfId="1" applyFont="1" applyBorder="1" applyAlignment="1">
      <alignment horizontal="right"/>
    </xf>
    <xf numFmtId="43" fontId="15" fillId="0" borderId="0" xfId="1" applyFont="1" applyBorder="1"/>
    <xf numFmtId="0" fontId="6" fillId="0" borderId="0" xfId="0" applyFont="1" applyBorder="1" applyAlignment="1">
      <alignment horizontal="left" vertical="center" wrapText="1"/>
    </xf>
    <xf numFmtId="4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4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11" fillId="3" borderId="2" xfId="1" applyFont="1" applyFill="1" applyBorder="1" applyAlignment="1">
      <alignment horizontal="center"/>
    </xf>
    <xf numFmtId="43" fontId="11" fillId="3" borderId="3" xfId="1" applyFont="1" applyFill="1" applyBorder="1" applyAlignment="1">
      <alignment horizontal="center"/>
    </xf>
    <xf numFmtId="43" fontId="11" fillId="6" borderId="2" xfId="1" applyFont="1" applyFill="1" applyBorder="1" applyAlignment="1">
      <alignment horizontal="center"/>
    </xf>
    <xf numFmtId="43" fontId="11" fillId="6" borderId="3" xfId="1" applyFont="1" applyFill="1" applyBorder="1" applyAlignment="1">
      <alignment horizontal="center"/>
    </xf>
    <xf numFmtId="43" fontId="10" fillId="0" borderId="0" xfId="1" applyFont="1" applyAlignment="1">
      <alignment horizontal="center"/>
    </xf>
    <xf numFmtId="43" fontId="10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4" xfId="0" applyFont="1" applyBorder="1" applyAlignment="1">
      <alignment horizontal="center"/>
    </xf>
    <xf numFmtId="43" fontId="11" fillId="3" borderId="16" xfId="1" applyFont="1" applyFill="1" applyBorder="1" applyAlignment="1">
      <alignment horizontal="center"/>
    </xf>
    <xf numFmtId="43" fontId="11" fillId="3" borderId="17" xfId="1" applyFont="1" applyFill="1" applyBorder="1" applyAlignment="1">
      <alignment horizontal="center"/>
    </xf>
    <xf numFmtId="43" fontId="11" fillId="8" borderId="2" xfId="1" applyFont="1" applyFill="1" applyBorder="1" applyAlignment="1">
      <alignment horizontal="center"/>
    </xf>
    <xf numFmtId="43" fontId="11" fillId="8" borderId="3" xfId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53" sqref="E53"/>
    </sheetView>
  </sheetViews>
  <sheetFormatPr defaultRowHeight="12" x14ac:dyDescent="0.2"/>
  <cols>
    <col min="1" max="1" width="9.28515625" style="4" bestFit="1" customWidth="1"/>
    <col min="2" max="2" width="49.7109375" style="11" customWidth="1"/>
    <col min="3" max="3" width="14.28515625" style="4" customWidth="1"/>
    <col min="4" max="4" width="15.42578125" style="4" customWidth="1"/>
    <col min="5" max="7" width="16.140625" style="4" customWidth="1"/>
    <col min="8" max="8" width="16.140625" style="4" bestFit="1" customWidth="1"/>
    <col min="9" max="9" width="13.42578125" style="4" bestFit="1" customWidth="1"/>
    <col min="10" max="16384" width="9.140625" style="4"/>
  </cols>
  <sheetData>
    <row r="2" spans="1:9" x14ac:dyDescent="0.2">
      <c r="A2" s="240" t="s">
        <v>298</v>
      </c>
      <c r="B2" s="241"/>
      <c r="C2" s="241"/>
      <c r="D2" s="189"/>
      <c r="E2" s="189"/>
      <c r="F2" s="189"/>
      <c r="G2" s="189"/>
      <c r="H2" s="189"/>
      <c r="I2" s="189"/>
    </row>
    <row r="3" spans="1:9" x14ac:dyDescent="0.2">
      <c r="C3" s="12"/>
      <c r="D3" s="12"/>
      <c r="E3" s="12"/>
      <c r="F3" s="12"/>
      <c r="G3" s="12"/>
      <c r="H3" s="12"/>
      <c r="I3" s="12" t="s">
        <v>258</v>
      </c>
    </row>
    <row r="4" spans="1:9" ht="48" x14ac:dyDescent="0.2">
      <c r="A4" s="246"/>
      <c r="B4" s="246"/>
      <c r="C4" s="82" t="s">
        <v>286</v>
      </c>
      <c r="D4" s="82" t="s">
        <v>303</v>
      </c>
      <c r="E4" s="82" t="s">
        <v>304</v>
      </c>
      <c r="F4" s="82" t="s">
        <v>288</v>
      </c>
      <c r="G4" s="82" t="s">
        <v>289</v>
      </c>
      <c r="H4" s="82" t="s">
        <v>200</v>
      </c>
      <c r="I4" s="82" t="s">
        <v>290</v>
      </c>
    </row>
    <row r="5" spans="1:9" x14ac:dyDescent="0.2">
      <c r="A5" s="82" t="s">
        <v>263</v>
      </c>
      <c r="B5" s="82" t="s">
        <v>264</v>
      </c>
      <c r="C5" s="82">
        <v>1</v>
      </c>
      <c r="D5" s="82">
        <v>2</v>
      </c>
      <c r="E5" s="82">
        <v>3</v>
      </c>
      <c r="F5" s="82" t="s">
        <v>127</v>
      </c>
      <c r="G5" s="82" t="s">
        <v>128</v>
      </c>
      <c r="H5" s="82">
        <v>6</v>
      </c>
      <c r="I5" s="82" t="s">
        <v>265</v>
      </c>
    </row>
    <row r="6" spans="1:9" x14ac:dyDescent="0.2">
      <c r="A6" s="29" t="s">
        <v>134</v>
      </c>
      <c r="B6" s="30" t="s">
        <v>135</v>
      </c>
      <c r="C6" s="196">
        <v>7919</v>
      </c>
      <c r="D6" s="196">
        <v>7919</v>
      </c>
      <c r="E6" s="196"/>
      <c r="F6" s="196">
        <f>+D6+E6</f>
        <v>7919</v>
      </c>
      <c r="G6" s="196">
        <f>+C6-F6</f>
        <v>0</v>
      </c>
      <c r="H6" s="196"/>
      <c r="I6" s="197">
        <f>+C6+H6</f>
        <v>7919</v>
      </c>
    </row>
    <row r="7" spans="1:9" x14ac:dyDescent="0.2">
      <c r="A7" s="29"/>
      <c r="B7" s="30" t="s">
        <v>136</v>
      </c>
      <c r="C7" s="196">
        <f>C8+C44</f>
        <v>306482.09999999998</v>
      </c>
      <c r="D7" s="196">
        <f t="shared" ref="D7:E7" si="0">D8+D44</f>
        <v>259113.5</v>
      </c>
      <c r="E7" s="196">
        <f t="shared" si="0"/>
        <v>49084.9</v>
      </c>
      <c r="F7" s="196">
        <f t="shared" ref="F7:F54" si="1">+D7+E7</f>
        <v>308198.40000000002</v>
      </c>
      <c r="G7" s="196">
        <f t="shared" ref="G7:G54" si="2">+C7-F7</f>
        <v>-1716.3000000000466</v>
      </c>
      <c r="H7" s="196">
        <f>H8+H44</f>
        <v>0</v>
      </c>
      <c r="I7" s="197">
        <f t="shared" ref="I7:I47" si="3">+C7+H7</f>
        <v>306482.09999999998</v>
      </c>
    </row>
    <row r="8" spans="1:9" x14ac:dyDescent="0.2">
      <c r="A8" s="29"/>
      <c r="B8" s="30" t="s">
        <v>137</v>
      </c>
      <c r="C8" s="196">
        <f>C9+C35+C42</f>
        <v>120719.8</v>
      </c>
      <c r="D8" s="196">
        <f t="shared" ref="D8:E8" si="4">D9+D35+D42</f>
        <v>82713.599999999991</v>
      </c>
      <c r="E8" s="196">
        <f t="shared" si="4"/>
        <v>39722.5</v>
      </c>
      <c r="F8" s="196">
        <f t="shared" si="1"/>
        <v>122436.09999999999</v>
      </c>
      <c r="G8" s="196">
        <f t="shared" si="2"/>
        <v>-1716.2999999999884</v>
      </c>
      <c r="H8" s="196">
        <f>H9+H35+H42</f>
        <v>0</v>
      </c>
      <c r="I8" s="197">
        <f t="shared" si="3"/>
        <v>120719.8</v>
      </c>
    </row>
    <row r="9" spans="1:9" x14ac:dyDescent="0.2">
      <c r="A9" s="29"/>
      <c r="B9" s="30" t="s">
        <v>138</v>
      </c>
      <c r="C9" s="196">
        <f>C10</f>
        <v>102097.5</v>
      </c>
      <c r="D9" s="196">
        <f t="shared" ref="D9:E9" si="5">D10</f>
        <v>70184.099999999991</v>
      </c>
      <c r="E9" s="196">
        <f t="shared" si="5"/>
        <v>33629.699999999997</v>
      </c>
      <c r="F9" s="196">
        <f t="shared" si="1"/>
        <v>103813.79999999999</v>
      </c>
      <c r="G9" s="196">
        <f t="shared" si="2"/>
        <v>-1716.2999999999884</v>
      </c>
      <c r="H9" s="196">
        <f>H10</f>
        <v>0</v>
      </c>
      <c r="I9" s="197">
        <f t="shared" si="3"/>
        <v>102097.5</v>
      </c>
    </row>
    <row r="10" spans="1:9" x14ac:dyDescent="0.2">
      <c r="A10" s="29"/>
      <c r="B10" s="30" t="s">
        <v>139</v>
      </c>
      <c r="C10" s="196">
        <f>C11+C16+C19+C22</f>
        <v>102097.5</v>
      </c>
      <c r="D10" s="196">
        <f t="shared" ref="D10:I10" si="6">D11+D16+D19+D22</f>
        <v>70184.099999999991</v>
      </c>
      <c r="E10" s="196">
        <f t="shared" si="6"/>
        <v>33629.699999999997</v>
      </c>
      <c r="F10" s="196">
        <f t="shared" si="6"/>
        <v>103813.8</v>
      </c>
      <c r="G10" s="196">
        <f t="shared" si="6"/>
        <v>-1716.3000000000002</v>
      </c>
      <c r="H10" s="196">
        <f t="shared" si="6"/>
        <v>0</v>
      </c>
      <c r="I10" s="196">
        <f t="shared" si="6"/>
        <v>102097.5</v>
      </c>
    </row>
    <row r="11" spans="1:9" x14ac:dyDescent="0.2">
      <c r="A11" s="192"/>
      <c r="B11" s="193" t="s">
        <v>140</v>
      </c>
      <c r="C11" s="194">
        <f>C12+C13+C14+C15</f>
        <v>93274.7</v>
      </c>
      <c r="D11" s="194">
        <f t="shared" ref="D11:E11" si="7">+D12+D13+D14+D15</f>
        <v>64309.399999999994</v>
      </c>
      <c r="E11" s="194">
        <f t="shared" si="7"/>
        <v>29265.3</v>
      </c>
      <c r="F11" s="194">
        <f t="shared" si="1"/>
        <v>93574.7</v>
      </c>
      <c r="G11" s="194">
        <f t="shared" si="2"/>
        <v>-300</v>
      </c>
      <c r="H11" s="194">
        <f>+H12+H13+H14+H15</f>
        <v>0</v>
      </c>
      <c r="I11" s="195">
        <f t="shared" si="3"/>
        <v>93274.7</v>
      </c>
    </row>
    <row r="12" spans="1:9" x14ac:dyDescent="0.2">
      <c r="A12" s="29" t="s">
        <v>302</v>
      </c>
      <c r="B12" s="191" t="s">
        <v>299</v>
      </c>
      <c r="C12" s="198">
        <v>68757.899999999994</v>
      </c>
      <c r="D12" s="198">
        <v>42701.7</v>
      </c>
      <c r="E12" s="198">
        <v>26056.2</v>
      </c>
      <c r="F12" s="196">
        <f t="shared" si="1"/>
        <v>68757.899999999994</v>
      </c>
      <c r="G12" s="196">
        <f t="shared" si="2"/>
        <v>0</v>
      </c>
      <c r="H12" s="198"/>
      <c r="I12" s="197">
        <f t="shared" si="3"/>
        <v>68757.899999999994</v>
      </c>
    </row>
    <row r="13" spans="1:9" x14ac:dyDescent="0.2">
      <c r="A13" s="29" t="s">
        <v>291</v>
      </c>
      <c r="B13" s="191" t="s">
        <v>300</v>
      </c>
      <c r="C13" s="196">
        <v>24516.799999999999</v>
      </c>
      <c r="D13" s="196">
        <v>21507.7</v>
      </c>
      <c r="E13" s="196">
        <v>3009.1</v>
      </c>
      <c r="F13" s="196">
        <f t="shared" si="1"/>
        <v>24516.799999999999</v>
      </c>
      <c r="G13" s="196">
        <f t="shared" si="2"/>
        <v>0</v>
      </c>
      <c r="H13" s="196"/>
      <c r="I13" s="197">
        <f t="shared" si="3"/>
        <v>24516.799999999999</v>
      </c>
    </row>
    <row r="14" spans="1:9" x14ac:dyDescent="0.2">
      <c r="A14" s="29" t="s">
        <v>185</v>
      </c>
      <c r="B14" s="191" t="s">
        <v>301</v>
      </c>
      <c r="C14" s="196"/>
      <c r="D14" s="196">
        <v>100</v>
      </c>
      <c r="E14" s="196">
        <v>200</v>
      </c>
      <c r="F14" s="196">
        <f t="shared" si="1"/>
        <v>300</v>
      </c>
      <c r="G14" s="196">
        <f t="shared" si="2"/>
        <v>-300</v>
      </c>
      <c r="H14" s="196"/>
      <c r="I14" s="197">
        <f t="shared" si="3"/>
        <v>0</v>
      </c>
    </row>
    <row r="15" spans="1:9" ht="22.5" x14ac:dyDescent="0.2">
      <c r="A15" s="29" t="s">
        <v>141</v>
      </c>
      <c r="B15" s="30" t="s">
        <v>142</v>
      </c>
      <c r="C15" s="198"/>
      <c r="D15" s="198"/>
      <c r="E15" s="198"/>
      <c r="F15" s="196">
        <f t="shared" si="1"/>
        <v>0</v>
      </c>
      <c r="G15" s="196">
        <f t="shared" si="2"/>
        <v>0</v>
      </c>
      <c r="H15" s="198"/>
      <c r="I15" s="197">
        <f t="shared" si="3"/>
        <v>0</v>
      </c>
    </row>
    <row r="16" spans="1:9" x14ac:dyDescent="0.2">
      <c r="A16" s="192"/>
      <c r="B16" s="193" t="s">
        <v>143</v>
      </c>
      <c r="C16" s="194">
        <f>C17+C18</f>
        <v>2068.5</v>
      </c>
      <c r="D16" s="194">
        <f t="shared" ref="D16:E16" si="8">D17+D18</f>
        <v>1020</v>
      </c>
      <c r="E16" s="194">
        <f t="shared" si="8"/>
        <v>1048.5</v>
      </c>
      <c r="F16" s="194">
        <f t="shared" si="1"/>
        <v>2068.5</v>
      </c>
      <c r="G16" s="194">
        <f>C16-F16</f>
        <v>0</v>
      </c>
      <c r="H16" s="194">
        <f>H17+H18</f>
        <v>0</v>
      </c>
      <c r="I16" s="195">
        <f t="shared" si="3"/>
        <v>2068.5</v>
      </c>
    </row>
    <row r="17" spans="1:9" x14ac:dyDescent="0.2">
      <c r="A17" s="29" t="s">
        <v>144</v>
      </c>
      <c r="B17" s="30" t="s">
        <v>145</v>
      </c>
      <c r="C17" s="198"/>
      <c r="D17" s="198"/>
      <c r="E17" s="198"/>
      <c r="F17" s="196">
        <f t="shared" si="1"/>
        <v>0</v>
      </c>
      <c r="G17" s="196">
        <f t="shared" si="2"/>
        <v>0</v>
      </c>
      <c r="H17" s="198"/>
      <c r="I17" s="197">
        <f t="shared" si="3"/>
        <v>0</v>
      </c>
    </row>
    <row r="18" spans="1:9" x14ac:dyDescent="0.2">
      <c r="A18" s="29" t="s">
        <v>146</v>
      </c>
      <c r="B18" s="30" t="s">
        <v>147</v>
      </c>
      <c r="C18" s="198">
        <v>2068.5</v>
      </c>
      <c r="D18" s="198">
        <v>1020</v>
      </c>
      <c r="E18" s="198">
        <v>1048.5</v>
      </c>
      <c r="F18" s="196">
        <f t="shared" si="1"/>
        <v>2068.5</v>
      </c>
      <c r="G18" s="196"/>
      <c r="H18" s="198"/>
      <c r="I18" s="197">
        <f t="shared" si="3"/>
        <v>2068.5</v>
      </c>
    </row>
    <row r="19" spans="1:9" ht="22.5" x14ac:dyDescent="0.2">
      <c r="A19" s="29"/>
      <c r="B19" s="30" t="s">
        <v>148</v>
      </c>
      <c r="C19" s="196">
        <f>C20</f>
        <v>0</v>
      </c>
      <c r="D19" s="196">
        <f>D20</f>
        <v>0</v>
      </c>
      <c r="E19" s="196">
        <f t="shared" ref="E19" si="9">E20</f>
        <v>0</v>
      </c>
      <c r="F19" s="196">
        <f t="shared" si="1"/>
        <v>0</v>
      </c>
      <c r="G19" s="196">
        <f t="shared" si="2"/>
        <v>0</v>
      </c>
      <c r="H19" s="196">
        <f>H20</f>
        <v>0</v>
      </c>
      <c r="I19" s="197">
        <f t="shared" si="3"/>
        <v>0</v>
      </c>
    </row>
    <row r="20" spans="1:9" x14ac:dyDescent="0.2">
      <c r="A20" s="29"/>
      <c r="B20" s="30" t="s">
        <v>149</v>
      </c>
      <c r="C20" s="196">
        <f>+C21</f>
        <v>0</v>
      </c>
      <c r="D20" s="196">
        <f>+D21</f>
        <v>0</v>
      </c>
      <c r="E20" s="196">
        <f t="shared" ref="E20" si="10">+E21</f>
        <v>0</v>
      </c>
      <c r="F20" s="196">
        <f t="shared" si="1"/>
        <v>0</v>
      </c>
      <c r="G20" s="196">
        <f t="shared" si="2"/>
        <v>0</v>
      </c>
      <c r="H20" s="196">
        <f>+H21</f>
        <v>0</v>
      </c>
      <c r="I20" s="197">
        <f t="shared" si="3"/>
        <v>0</v>
      </c>
    </row>
    <row r="21" spans="1:9" ht="22.5" x14ac:dyDescent="0.2">
      <c r="A21" s="29" t="s">
        <v>150</v>
      </c>
      <c r="B21" s="30" t="s">
        <v>151</v>
      </c>
      <c r="C21" s="198"/>
      <c r="D21" s="198"/>
      <c r="E21" s="198"/>
      <c r="F21" s="196">
        <f t="shared" si="1"/>
        <v>0</v>
      </c>
      <c r="G21" s="196">
        <f t="shared" si="2"/>
        <v>0</v>
      </c>
      <c r="H21" s="198"/>
      <c r="I21" s="197">
        <f t="shared" si="3"/>
        <v>0</v>
      </c>
    </row>
    <row r="22" spans="1:9" x14ac:dyDescent="0.2">
      <c r="A22" s="29"/>
      <c r="B22" s="30" t="s">
        <v>152</v>
      </c>
      <c r="C22" s="196">
        <f>C23+C24+C27+C32+C33+C34</f>
        <v>6754.3</v>
      </c>
      <c r="D22" s="196">
        <f t="shared" ref="D22:E22" si="11">D23+D24+D27+D32+D33+D34</f>
        <v>4854.7</v>
      </c>
      <c r="E22" s="196">
        <f t="shared" si="11"/>
        <v>3315.9</v>
      </c>
      <c r="F22" s="196">
        <f t="shared" si="1"/>
        <v>8170.6</v>
      </c>
      <c r="G22" s="196">
        <f t="shared" si="2"/>
        <v>-1416.3000000000002</v>
      </c>
      <c r="H22" s="196">
        <f>H23+H24+H27+H32+H33+H34</f>
        <v>0</v>
      </c>
      <c r="I22" s="197">
        <f t="shared" si="3"/>
        <v>6754.3</v>
      </c>
    </row>
    <row r="23" spans="1:9" x14ac:dyDescent="0.2">
      <c r="A23" s="29" t="s">
        <v>153</v>
      </c>
      <c r="B23" s="30" t="s">
        <v>154</v>
      </c>
      <c r="C23" s="198">
        <v>2408.4</v>
      </c>
      <c r="D23" s="198">
        <v>3724.7</v>
      </c>
      <c r="E23" s="198">
        <v>100</v>
      </c>
      <c r="F23" s="196">
        <f t="shared" si="1"/>
        <v>3824.7</v>
      </c>
      <c r="G23" s="196">
        <f t="shared" si="2"/>
        <v>-1416.2999999999997</v>
      </c>
      <c r="H23" s="198"/>
      <c r="I23" s="197">
        <f t="shared" si="3"/>
        <v>2408.4</v>
      </c>
    </row>
    <row r="24" spans="1:9" x14ac:dyDescent="0.2">
      <c r="A24" s="29"/>
      <c r="B24" s="30" t="s">
        <v>155</v>
      </c>
      <c r="C24" s="196">
        <f>C25+C26</f>
        <v>0</v>
      </c>
      <c r="D24" s="196">
        <f t="shared" ref="D24:E24" si="12">D25+D26</f>
        <v>0</v>
      </c>
      <c r="E24" s="196">
        <f t="shared" si="12"/>
        <v>0</v>
      </c>
      <c r="F24" s="196">
        <f t="shared" si="1"/>
        <v>0</v>
      </c>
      <c r="G24" s="196">
        <f t="shared" si="2"/>
        <v>0</v>
      </c>
      <c r="H24" s="196">
        <f>H25+H26</f>
        <v>0</v>
      </c>
      <c r="I24" s="197">
        <f t="shared" si="3"/>
        <v>0</v>
      </c>
    </row>
    <row r="25" spans="1:9" x14ac:dyDescent="0.2">
      <c r="A25" s="29" t="s">
        <v>156</v>
      </c>
      <c r="B25" s="30" t="s">
        <v>157</v>
      </c>
      <c r="C25" s="198"/>
      <c r="D25" s="198"/>
      <c r="E25" s="198"/>
      <c r="F25" s="196">
        <f t="shared" si="1"/>
        <v>0</v>
      </c>
      <c r="G25" s="196">
        <f t="shared" si="2"/>
        <v>0</v>
      </c>
      <c r="H25" s="198"/>
      <c r="I25" s="197">
        <f t="shared" si="3"/>
        <v>0</v>
      </c>
    </row>
    <row r="26" spans="1:9" x14ac:dyDescent="0.2">
      <c r="A26" s="29" t="s">
        <v>158</v>
      </c>
      <c r="B26" s="30" t="s">
        <v>159</v>
      </c>
      <c r="C26" s="198"/>
      <c r="D26" s="198"/>
      <c r="E26" s="198"/>
      <c r="F26" s="196">
        <f t="shared" si="1"/>
        <v>0</v>
      </c>
      <c r="G26" s="196">
        <f t="shared" si="2"/>
        <v>0</v>
      </c>
      <c r="H26" s="198"/>
      <c r="I26" s="197">
        <f t="shared" si="3"/>
        <v>0</v>
      </c>
    </row>
    <row r="27" spans="1:9" x14ac:dyDescent="0.2">
      <c r="A27" s="29"/>
      <c r="B27" s="30" t="s">
        <v>160</v>
      </c>
      <c r="C27" s="196">
        <f>C28+C29+C30+C31</f>
        <v>0</v>
      </c>
      <c r="D27" s="196">
        <f>+D29</f>
        <v>0</v>
      </c>
      <c r="E27" s="196">
        <f t="shared" ref="E27" si="13">E28+E29+E30+E31</f>
        <v>0</v>
      </c>
      <c r="F27" s="196">
        <f t="shared" si="1"/>
        <v>0</v>
      </c>
      <c r="G27" s="196">
        <f t="shared" si="2"/>
        <v>0</v>
      </c>
      <c r="H27" s="196">
        <f>+H29</f>
        <v>0</v>
      </c>
      <c r="I27" s="197">
        <f t="shared" si="3"/>
        <v>0</v>
      </c>
    </row>
    <row r="28" spans="1:9" x14ac:dyDescent="0.2">
      <c r="A28" s="29" t="s">
        <v>161</v>
      </c>
      <c r="B28" s="30" t="s">
        <v>162</v>
      </c>
      <c r="C28" s="196"/>
      <c r="D28" s="196"/>
      <c r="E28" s="196"/>
      <c r="F28" s="196">
        <f t="shared" si="1"/>
        <v>0</v>
      </c>
      <c r="G28" s="196">
        <f t="shared" si="2"/>
        <v>0</v>
      </c>
      <c r="H28" s="196"/>
      <c r="I28" s="197">
        <f t="shared" si="3"/>
        <v>0</v>
      </c>
    </row>
    <row r="29" spans="1:9" x14ac:dyDescent="0.2">
      <c r="A29" s="29" t="s">
        <v>163</v>
      </c>
      <c r="B29" s="30" t="s">
        <v>164</v>
      </c>
      <c r="C29" s="196"/>
      <c r="D29" s="196"/>
      <c r="E29" s="196"/>
      <c r="F29" s="196">
        <f t="shared" si="1"/>
        <v>0</v>
      </c>
      <c r="G29" s="196">
        <f t="shared" si="2"/>
        <v>0</v>
      </c>
      <c r="H29" s="196"/>
      <c r="I29" s="197">
        <f t="shared" si="3"/>
        <v>0</v>
      </c>
    </row>
    <row r="30" spans="1:9" x14ac:dyDescent="0.2">
      <c r="A30" s="29" t="s">
        <v>165</v>
      </c>
      <c r="B30" s="30" t="s">
        <v>166</v>
      </c>
      <c r="C30" s="198"/>
      <c r="D30" s="198"/>
      <c r="E30" s="198"/>
      <c r="F30" s="196">
        <f t="shared" si="1"/>
        <v>0</v>
      </c>
      <c r="G30" s="196">
        <f t="shared" si="2"/>
        <v>0</v>
      </c>
      <c r="H30" s="198"/>
      <c r="I30" s="197">
        <f t="shared" si="3"/>
        <v>0</v>
      </c>
    </row>
    <row r="31" spans="1:9" ht="22.5" x14ac:dyDescent="0.2">
      <c r="A31" s="29" t="s">
        <v>167</v>
      </c>
      <c r="B31" s="30" t="s">
        <v>168</v>
      </c>
      <c r="C31" s="196"/>
      <c r="D31" s="196"/>
      <c r="E31" s="196"/>
      <c r="F31" s="196">
        <f t="shared" si="1"/>
        <v>0</v>
      </c>
      <c r="G31" s="196">
        <f t="shared" si="2"/>
        <v>0</v>
      </c>
      <c r="H31" s="196"/>
      <c r="I31" s="197">
        <f t="shared" si="3"/>
        <v>0</v>
      </c>
    </row>
    <row r="32" spans="1:9" ht="22.5" x14ac:dyDescent="0.2">
      <c r="A32" s="29" t="s">
        <v>169</v>
      </c>
      <c r="B32" s="30" t="s">
        <v>170</v>
      </c>
      <c r="C32" s="198">
        <v>1471.2</v>
      </c>
      <c r="D32" s="198"/>
      <c r="E32" s="198">
        <v>1471.2</v>
      </c>
      <c r="F32" s="196">
        <f t="shared" si="1"/>
        <v>1471.2</v>
      </c>
      <c r="G32" s="196">
        <f t="shared" si="2"/>
        <v>0</v>
      </c>
      <c r="H32" s="198"/>
      <c r="I32" s="197">
        <f t="shared" si="3"/>
        <v>1471.2</v>
      </c>
    </row>
    <row r="33" spans="1:9" x14ac:dyDescent="0.2">
      <c r="A33" s="29" t="s">
        <v>171</v>
      </c>
      <c r="B33" s="30" t="s">
        <v>172</v>
      </c>
      <c r="C33" s="198"/>
      <c r="D33" s="198"/>
      <c r="E33" s="198"/>
      <c r="F33" s="196">
        <f t="shared" si="1"/>
        <v>0</v>
      </c>
      <c r="G33" s="196">
        <f t="shared" si="2"/>
        <v>0</v>
      </c>
      <c r="H33" s="198"/>
      <c r="I33" s="197">
        <f t="shared" si="3"/>
        <v>0</v>
      </c>
    </row>
    <row r="34" spans="1:9" x14ac:dyDescent="0.2">
      <c r="A34" s="29" t="s">
        <v>173</v>
      </c>
      <c r="B34" s="30" t="s">
        <v>174</v>
      </c>
      <c r="C34" s="196">
        <v>2874.7</v>
      </c>
      <c r="D34" s="196">
        <v>1130</v>
      </c>
      <c r="E34" s="196">
        <v>1744.7</v>
      </c>
      <c r="F34" s="196">
        <f t="shared" si="1"/>
        <v>2874.7</v>
      </c>
      <c r="G34" s="196">
        <f t="shared" si="2"/>
        <v>0</v>
      </c>
      <c r="H34" s="196"/>
      <c r="I34" s="197">
        <f t="shared" si="3"/>
        <v>2874.7</v>
      </c>
    </row>
    <row r="35" spans="1:9" x14ac:dyDescent="0.2">
      <c r="A35" s="29"/>
      <c r="B35" s="30" t="s">
        <v>175</v>
      </c>
      <c r="C35" s="196">
        <f>+C39+C40+C41</f>
        <v>18622.3</v>
      </c>
      <c r="D35" s="196">
        <f t="shared" ref="D35:I35" si="14">+D39+D40+D41</f>
        <v>12529.5</v>
      </c>
      <c r="E35" s="196">
        <f t="shared" si="14"/>
        <v>6092.8</v>
      </c>
      <c r="F35" s="196">
        <f t="shared" si="14"/>
        <v>18622.3</v>
      </c>
      <c r="G35" s="196">
        <f t="shared" si="14"/>
        <v>0</v>
      </c>
      <c r="H35" s="196">
        <f t="shared" si="14"/>
        <v>0</v>
      </c>
      <c r="I35" s="199">
        <f t="shared" si="14"/>
        <v>18622.3</v>
      </c>
    </row>
    <row r="36" spans="1:9" hidden="1" x14ac:dyDescent="0.2">
      <c r="A36" s="29"/>
      <c r="B36" s="30" t="s">
        <v>176</v>
      </c>
      <c r="C36" s="196"/>
      <c r="D36" s="196"/>
      <c r="E36" s="196"/>
      <c r="F36" s="196">
        <f t="shared" si="1"/>
        <v>0</v>
      </c>
      <c r="G36" s="196">
        <f t="shared" si="2"/>
        <v>0</v>
      </c>
      <c r="H36" s="196"/>
      <c r="I36" s="197">
        <f t="shared" si="3"/>
        <v>0</v>
      </c>
    </row>
    <row r="37" spans="1:9" hidden="1" x14ac:dyDescent="0.2">
      <c r="A37" s="29" t="s">
        <v>177</v>
      </c>
      <c r="B37" s="30" t="s">
        <v>178</v>
      </c>
      <c r="C37" s="196"/>
      <c r="D37" s="196"/>
      <c r="E37" s="196"/>
      <c r="F37" s="196">
        <f t="shared" si="1"/>
        <v>0</v>
      </c>
      <c r="G37" s="196">
        <f t="shared" si="2"/>
        <v>0</v>
      </c>
      <c r="H37" s="196"/>
      <c r="I37" s="197">
        <f t="shared" si="3"/>
        <v>0</v>
      </c>
    </row>
    <row r="38" spans="1:9" x14ac:dyDescent="0.2">
      <c r="A38" s="29"/>
      <c r="B38" s="30" t="s">
        <v>179</v>
      </c>
      <c r="C38" s="196"/>
      <c r="D38" s="196"/>
      <c r="E38" s="196"/>
      <c r="F38" s="196">
        <f t="shared" si="1"/>
        <v>0</v>
      </c>
      <c r="G38" s="196">
        <f t="shared" si="2"/>
        <v>0</v>
      </c>
      <c r="H38" s="196"/>
      <c r="I38" s="197">
        <f>+C38+H38</f>
        <v>0</v>
      </c>
    </row>
    <row r="39" spans="1:9" x14ac:dyDescent="0.2">
      <c r="A39" s="29" t="s">
        <v>291</v>
      </c>
      <c r="B39" s="30" t="s">
        <v>285</v>
      </c>
      <c r="C39" s="196"/>
      <c r="D39" s="196"/>
      <c r="E39" s="196"/>
      <c r="F39" s="196">
        <f t="shared" si="1"/>
        <v>0</v>
      </c>
      <c r="G39" s="196">
        <f t="shared" si="2"/>
        <v>0</v>
      </c>
      <c r="H39" s="196"/>
      <c r="I39" s="197">
        <f t="shared" ref="I39:I40" si="15">+C39+H39</f>
        <v>0</v>
      </c>
    </row>
    <row r="40" spans="1:9" x14ac:dyDescent="0.2">
      <c r="A40" s="29" t="s">
        <v>180</v>
      </c>
      <c r="B40" s="30" t="s">
        <v>181</v>
      </c>
      <c r="C40" s="198">
        <v>14907.3</v>
      </c>
      <c r="D40" s="198">
        <v>12529.5</v>
      </c>
      <c r="E40" s="198">
        <v>2377.8000000000002</v>
      </c>
      <c r="F40" s="196">
        <f t="shared" si="1"/>
        <v>14907.3</v>
      </c>
      <c r="G40" s="196">
        <f t="shared" si="2"/>
        <v>0</v>
      </c>
      <c r="H40" s="198"/>
      <c r="I40" s="197">
        <f t="shared" si="15"/>
        <v>14907.3</v>
      </c>
    </row>
    <row r="41" spans="1:9" x14ac:dyDescent="0.2">
      <c r="A41" s="29" t="s">
        <v>182</v>
      </c>
      <c r="B41" s="30" t="s">
        <v>183</v>
      </c>
      <c r="C41" s="198">
        <v>3715</v>
      </c>
      <c r="D41" s="198"/>
      <c r="E41" s="198">
        <v>3715</v>
      </c>
      <c r="F41" s="196">
        <f t="shared" si="1"/>
        <v>3715</v>
      </c>
      <c r="G41" s="196">
        <f t="shared" si="2"/>
        <v>0</v>
      </c>
      <c r="H41" s="198"/>
      <c r="I41" s="197">
        <f t="shared" si="3"/>
        <v>3715</v>
      </c>
    </row>
    <row r="42" spans="1:9" hidden="1" x14ac:dyDescent="0.2">
      <c r="A42" s="29"/>
      <c r="B42" s="30" t="s">
        <v>184</v>
      </c>
      <c r="C42" s="196">
        <f>C43</f>
        <v>0</v>
      </c>
      <c r="D42" s="196">
        <f t="shared" ref="D42:E42" si="16">D43</f>
        <v>0</v>
      </c>
      <c r="E42" s="196">
        <f t="shared" si="16"/>
        <v>0</v>
      </c>
      <c r="F42" s="196">
        <f t="shared" si="1"/>
        <v>0</v>
      </c>
      <c r="G42" s="196">
        <f t="shared" si="2"/>
        <v>0</v>
      </c>
      <c r="H42" s="196">
        <f>H43</f>
        <v>0</v>
      </c>
      <c r="I42" s="197">
        <f t="shared" si="3"/>
        <v>0</v>
      </c>
    </row>
    <row r="43" spans="1:9" hidden="1" x14ac:dyDescent="0.2">
      <c r="A43" s="29" t="s">
        <v>185</v>
      </c>
      <c r="B43" s="30" t="s">
        <v>186</v>
      </c>
      <c r="C43" s="198"/>
      <c r="D43" s="198"/>
      <c r="E43" s="198"/>
      <c r="F43" s="196">
        <f t="shared" si="1"/>
        <v>0</v>
      </c>
      <c r="G43" s="196">
        <f t="shared" si="2"/>
        <v>0</v>
      </c>
      <c r="H43" s="198"/>
      <c r="I43" s="197">
        <f t="shared" si="3"/>
        <v>0</v>
      </c>
    </row>
    <row r="44" spans="1:9" x14ac:dyDescent="0.2">
      <c r="A44" s="29"/>
      <c r="B44" s="30" t="s">
        <v>187</v>
      </c>
      <c r="C44" s="196">
        <f>C45+C46+C47</f>
        <v>185762.3</v>
      </c>
      <c r="D44" s="196">
        <f t="shared" ref="D44:E44" si="17">D45+D46+D47</f>
        <v>176399.9</v>
      </c>
      <c r="E44" s="196">
        <f t="shared" si="17"/>
        <v>9362.4</v>
      </c>
      <c r="F44" s="196">
        <f t="shared" si="1"/>
        <v>185762.3</v>
      </c>
      <c r="G44" s="196">
        <f t="shared" si="2"/>
        <v>0</v>
      </c>
      <c r="H44" s="196">
        <f>H45+H46+H47</f>
        <v>0</v>
      </c>
      <c r="I44" s="197">
        <f t="shared" si="3"/>
        <v>185762.3</v>
      </c>
    </row>
    <row r="45" spans="1:9" hidden="1" x14ac:dyDescent="0.2">
      <c r="A45" s="29" t="s">
        <v>188</v>
      </c>
      <c r="B45" s="30" t="s">
        <v>189</v>
      </c>
      <c r="C45" s="196"/>
      <c r="D45" s="196"/>
      <c r="E45" s="196"/>
      <c r="F45" s="196">
        <f t="shared" si="1"/>
        <v>0</v>
      </c>
      <c r="G45" s="196">
        <f t="shared" si="2"/>
        <v>0</v>
      </c>
      <c r="H45" s="196"/>
      <c r="I45" s="197">
        <f t="shared" si="3"/>
        <v>0</v>
      </c>
    </row>
    <row r="46" spans="1:9" x14ac:dyDescent="0.2">
      <c r="A46" s="29" t="s">
        <v>190</v>
      </c>
      <c r="B46" s="30" t="s">
        <v>191</v>
      </c>
      <c r="C46" s="196">
        <v>185762.3</v>
      </c>
      <c r="D46" s="196">
        <v>176399.9</v>
      </c>
      <c r="E46" s="196">
        <v>9362.4</v>
      </c>
      <c r="F46" s="196">
        <f t="shared" si="1"/>
        <v>185762.3</v>
      </c>
      <c r="G46" s="196">
        <f t="shared" si="2"/>
        <v>0</v>
      </c>
      <c r="H46" s="196"/>
      <c r="I46" s="197">
        <f t="shared" si="3"/>
        <v>185762.3</v>
      </c>
    </row>
    <row r="47" spans="1:9" hidden="1" x14ac:dyDescent="0.2">
      <c r="A47" s="29"/>
      <c r="B47" s="30" t="s">
        <v>192</v>
      </c>
      <c r="C47" s="196"/>
      <c r="D47" s="196"/>
      <c r="E47" s="196"/>
      <c r="F47" s="196">
        <f t="shared" si="1"/>
        <v>0</v>
      </c>
      <c r="G47" s="196">
        <f t="shared" si="2"/>
        <v>0</v>
      </c>
      <c r="H47" s="196"/>
      <c r="I47" s="197">
        <f t="shared" si="3"/>
        <v>0</v>
      </c>
    </row>
    <row r="48" spans="1:9" x14ac:dyDescent="0.2">
      <c r="A48" s="29"/>
      <c r="B48" s="30" t="s">
        <v>193</v>
      </c>
      <c r="C48" s="196">
        <f>C49+C50+C51+C52+C53</f>
        <v>314401.09999999998</v>
      </c>
      <c r="D48" s="196">
        <f t="shared" ref="D48:H48" si="18">D49+D50+D51+D52+D53</f>
        <v>267032.5</v>
      </c>
      <c r="E48" s="196">
        <f t="shared" si="18"/>
        <v>47368.6</v>
      </c>
      <c r="F48" s="196">
        <f t="shared" si="18"/>
        <v>314401.09999999998</v>
      </c>
      <c r="G48" s="196"/>
      <c r="H48" s="196">
        <f t="shared" si="18"/>
        <v>0</v>
      </c>
      <c r="I48" s="196">
        <f>C48+H48</f>
        <v>314401.09999999998</v>
      </c>
    </row>
    <row r="49" spans="1:9" x14ac:dyDescent="0.2">
      <c r="A49" s="29" t="s">
        <v>194</v>
      </c>
      <c r="B49" s="30" t="s">
        <v>195</v>
      </c>
      <c r="C49" s="196">
        <v>314401.09999999998</v>
      </c>
      <c r="D49" s="196">
        <v>267032.5</v>
      </c>
      <c r="E49" s="196">
        <v>47368.6</v>
      </c>
      <c r="F49" s="196">
        <f>+D49+E49</f>
        <v>314401.09999999998</v>
      </c>
      <c r="G49" s="196">
        <f t="shared" si="2"/>
        <v>0</v>
      </c>
      <c r="H49" s="196"/>
      <c r="I49" s="196">
        <f t="shared" ref="I49:I54" si="19">C49+H49</f>
        <v>314401.09999999998</v>
      </c>
    </row>
    <row r="50" spans="1:9" x14ac:dyDescent="0.2">
      <c r="A50" s="29"/>
      <c r="B50" s="30" t="s">
        <v>262</v>
      </c>
      <c r="C50" s="196"/>
      <c r="D50" s="196"/>
      <c r="E50" s="196"/>
      <c r="F50" s="196">
        <f t="shared" si="1"/>
        <v>0</v>
      </c>
      <c r="G50" s="196">
        <f t="shared" si="2"/>
        <v>0</v>
      </c>
      <c r="H50" s="196"/>
      <c r="I50" s="196">
        <f t="shared" si="19"/>
        <v>0</v>
      </c>
    </row>
    <row r="51" spans="1:9" hidden="1" x14ac:dyDescent="0.2">
      <c r="A51" s="29" t="s">
        <v>196</v>
      </c>
      <c r="B51" s="30" t="s">
        <v>197</v>
      </c>
      <c r="C51" s="196"/>
      <c r="D51" s="196"/>
      <c r="E51" s="196"/>
      <c r="F51" s="196">
        <f t="shared" si="1"/>
        <v>0</v>
      </c>
      <c r="G51" s="196">
        <f t="shared" si="2"/>
        <v>0</v>
      </c>
      <c r="H51" s="196"/>
      <c r="I51" s="196">
        <f t="shared" si="19"/>
        <v>0</v>
      </c>
    </row>
    <row r="52" spans="1:9" x14ac:dyDescent="0.2">
      <c r="A52" s="29"/>
      <c r="B52" s="30" t="s">
        <v>198</v>
      </c>
      <c r="C52" s="196"/>
      <c r="D52" s="196"/>
      <c r="E52" s="196"/>
      <c r="F52" s="196">
        <f t="shared" si="1"/>
        <v>0</v>
      </c>
      <c r="G52" s="196">
        <f t="shared" si="2"/>
        <v>0</v>
      </c>
      <c r="H52" s="196"/>
      <c r="I52" s="196">
        <f t="shared" si="19"/>
        <v>0</v>
      </c>
    </row>
    <row r="53" spans="1:9" x14ac:dyDescent="0.2">
      <c r="A53" s="29"/>
      <c r="B53" s="30" t="s">
        <v>363</v>
      </c>
      <c r="C53" s="196"/>
      <c r="D53" s="196"/>
      <c r="E53" s="196"/>
      <c r="F53" s="196">
        <f>D53+E53</f>
        <v>0</v>
      </c>
      <c r="G53" s="196"/>
      <c r="H53" s="196"/>
      <c r="I53" s="196">
        <f t="shared" si="19"/>
        <v>0</v>
      </c>
    </row>
    <row r="54" spans="1:9" x14ac:dyDescent="0.2">
      <c r="A54" s="29"/>
      <c r="B54" s="30" t="s">
        <v>199</v>
      </c>
      <c r="C54" s="196">
        <f>C6+C7-C48</f>
        <v>0</v>
      </c>
      <c r="D54" s="196">
        <f>D6+D7-D48</f>
        <v>0</v>
      </c>
      <c r="E54" s="196">
        <f>E6+E7-E48</f>
        <v>1716.3000000000029</v>
      </c>
      <c r="F54" s="196">
        <f t="shared" si="1"/>
        <v>1716.3000000000029</v>
      </c>
      <c r="G54" s="196">
        <f t="shared" si="2"/>
        <v>-1716.3000000000029</v>
      </c>
      <c r="H54" s="196">
        <f>H6+H7-H48</f>
        <v>0</v>
      </c>
      <c r="I54" s="196">
        <f t="shared" si="19"/>
        <v>0</v>
      </c>
    </row>
    <row r="55" spans="1:9" x14ac:dyDescent="0.2">
      <c r="A55" s="7"/>
      <c r="B55" s="7"/>
      <c r="C55" s="10"/>
      <c r="D55" s="10"/>
      <c r="E55" s="10"/>
      <c r="F55" s="10"/>
      <c r="G55" s="10"/>
      <c r="H55" s="10"/>
      <c r="I55" s="8"/>
    </row>
    <row r="56" spans="1:9" x14ac:dyDescent="0.2">
      <c r="A56" s="7"/>
      <c r="B56" s="7"/>
      <c r="C56" s="10"/>
      <c r="D56" s="10"/>
      <c r="E56" s="10"/>
      <c r="F56" s="10"/>
      <c r="G56" s="10"/>
      <c r="H56" s="10"/>
      <c r="I56" s="8"/>
    </row>
    <row r="57" spans="1:9" x14ac:dyDescent="0.2">
      <c r="A57" s="247" t="s">
        <v>305</v>
      </c>
      <c r="B57" s="247"/>
      <c r="C57" s="247"/>
      <c r="D57" s="247"/>
      <c r="E57" s="247"/>
      <c r="F57" s="247"/>
      <c r="G57" s="247"/>
      <c r="H57" s="247"/>
      <c r="I57" s="247"/>
    </row>
    <row r="58" spans="1:9" x14ac:dyDescent="0.2">
      <c r="A58" s="5"/>
      <c r="B58" s="5"/>
      <c r="C58" s="9"/>
      <c r="D58" s="9"/>
      <c r="E58" s="9"/>
      <c r="F58" s="9"/>
      <c r="G58" s="9"/>
      <c r="H58" s="9"/>
      <c r="I58" s="6"/>
    </row>
    <row r="59" spans="1:9" x14ac:dyDescent="0.2">
      <c r="A59" s="247" t="s">
        <v>306</v>
      </c>
      <c r="B59" s="247"/>
      <c r="C59" s="247"/>
      <c r="D59" s="247"/>
      <c r="E59" s="247"/>
      <c r="F59" s="247"/>
      <c r="G59" s="247"/>
      <c r="H59" s="247"/>
      <c r="I59" s="247"/>
    </row>
    <row r="60" spans="1:9" x14ac:dyDescent="0.2">
      <c r="A60" s="5"/>
      <c r="B60" s="5"/>
      <c r="C60" s="9"/>
      <c r="D60" s="9"/>
      <c r="E60" s="9"/>
      <c r="F60" s="9"/>
      <c r="G60" s="9"/>
      <c r="H60" s="9"/>
      <c r="I60" s="6"/>
    </row>
    <row r="61" spans="1:9" x14ac:dyDescent="0.2">
      <c r="A61" s="7"/>
      <c r="B61" s="7"/>
      <c r="C61" s="10"/>
      <c r="D61" s="10"/>
      <c r="E61" s="10"/>
      <c r="F61" s="10"/>
      <c r="G61" s="10"/>
      <c r="H61" s="10"/>
      <c r="I61" s="8"/>
    </row>
    <row r="62" spans="1:9" x14ac:dyDescent="0.2">
      <c r="A62" s="5"/>
      <c r="B62" s="5"/>
      <c r="C62" s="9"/>
      <c r="D62" s="9"/>
      <c r="E62" s="9"/>
      <c r="F62" s="9"/>
      <c r="G62" s="9"/>
      <c r="H62" s="9"/>
      <c r="I62" s="6"/>
    </row>
    <row r="63" spans="1:9" x14ac:dyDescent="0.2">
      <c r="A63" s="7"/>
      <c r="B63" s="7"/>
      <c r="C63" s="10"/>
      <c r="D63" s="10"/>
      <c r="E63" s="10"/>
      <c r="F63" s="10"/>
      <c r="G63" s="10"/>
      <c r="H63" s="10"/>
      <c r="I63" s="8"/>
    </row>
    <row r="64" spans="1:9" x14ac:dyDescent="0.2">
      <c r="A64" s="2"/>
      <c r="B64" s="2"/>
      <c r="C64" s="3"/>
      <c r="D64" s="3"/>
      <c r="E64" s="3"/>
      <c r="F64" s="3"/>
      <c r="G64" s="3"/>
      <c r="H64" s="3"/>
      <c r="I64" s="3"/>
    </row>
    <row r="65" spans="1:9" x14ac:dyDescent="0.2">
      <c r="A65" s="5"/>
      <c r="B65" s="5"/>
      <c r="C65" s="9"/>
      <c r="D65" s="9"/>
      <c r="E65" s="9"/>
      <c r="F65" s="9"/>
      <c r="G65" s="9"/>
      <c r="H65" s="9"/>
      <c r="I65" s="6"/>
    </row>
    <row r="66" spans="1:9" x14ac:dyDescent="0.2">
      <c r="A66" s="7"/>
      <c r="B66" s="7"/>
      <c r="C66" s="10"/>
      <c r="D66" s="10"/>
      <c r="E66" s="10"/>
      <c r="F66" s="10"/>
      <c r="G66" s="10"/>
      <c r="H66" s="10"/>
      <c r="I66" s="8"/>
    </row>
    <row r="68" spans="1:9" x14ac:dyDescent="0.2">
      <c r="A68" s="242"/>
      <c r="B68" s="243"/>
      <c r="C68" s="243"/>
      <c r="D68" s="217"/>
      <c r="E68" s="217"/>
      <c r="F68" s="217"/>
      <c r="G68" s="217"/>
      <c r="H68" s="217"/>
      <c r="I68" s="217"/>
    </row>
    <row r="69" spans="1:9" x14ac:dyDescent="0.2">
      <c r="A69" s="218"/>
      <c r="B69" s="219"/>
      <c r="C69" s="220"/>
      <c r="D69" s="220"/>
      <c r="E69" s="220"/>
      <c r="F69" s="220"/>
      <c r="G69" s="220"/>
      <c r="H69" s="220"/>
      <c r="I69" s="220"/>
    </row>
    <row r="70" spans="1:9" x14ac:dyDescent="0.2">
      <c r="A70" s="244"/>
      <c r="B70" s="244"/>
      <c r="C70" s="221"/>
      <c r="D70" s="221"/>
      <c r="E70" s="221"/>
      <c r="F70" s="221"/>
      <c r="G70" s="221"/>
      <c r="H70" s="221"/>
      <c r="I70" s="221"/>
    </row>
    <row r="71" spans="1:9" x14ac:dyDescent="0.2">
      <c r="A71" s="221"/>
      <c r="B71" s="221"/>
      <c r="C71" s="221"/>
      <c r="D71" s="221"/>
      <c r="E71" s="221"/>
      <c r="F71" s="221"/>
      <c r="G71" s="221"/>
      <c r="H71" s="221"/>
      <c r="I71" s="221"/>
    </row>
    <row r="72" spans="1:9" x14ac:dyDescent="0.2">
      <c r="A72" s="222"/>
      <c r="B72" s="223"/>
      <c r="C72" s="224"/>
      <c r="D72" s="224"/>
      <c r="E72" s="224"/>
      <c r="F72" s="224"/>
      <c r="G72" s="224"/>
      <c r="H72" s="224"/>
      <c r="I72" s="225"/>
    </row>
    <row r="73" spans="1:9" x14ac:dyDescent="0.2">
      <c r="A73" s="222"/>
      <c r="B73" s="223"/>
      <c r="C73" s="224"/>
      <c r="D73" s="224"/>
      <c r="E73" s="224"/>
      <c r="F73" s="224"/>
      <c r="G73" s="224"/>
      <c r="H73" s="224"/>
      <c r="I73" s="225"/>
    </row>
    <row r="74" spans="1:9" x14ac:dyDescent="0.2">
      <c r="A74" s="222"/>
      <c r="B74" s="223"/>
      <c r="C74" s="224"/>
      <c r="D74" s="224"/>
      <c r="E74" s="224"/>
      <c r="F74" s="224"/>
      <c r="G74" s="224"/>
      <c r="H74" s="224"/>
      <c r="I74" s="225"/>
    </row>
    <row r="75" spans="1:9" x14ac:dyDescent="0.2">
      <c r="A75" s="222"/>
      <c r="B75" s="223"/>
      <c r="C75" s="224"/>
      <c r="D75" s="224"/>
      <c r="E75" s="224"/>
      <c r="F75" s="224"/>
      <c r="G75" s="224"/>
      <c r="H75" s="224"/>
      <c r="I75" s="225"/>
    </row>
    <row r="76" spans="1:9" x14ac:dyDescent="0.2">
      <c r="A76" s="222"/>
      <c r="B76" s="223"/>
      <c r="C76" s="224"/>
      <c r="D76" s="224"/>
      <c r="E76" s="224"/>
      <c r="F76" s="224"/>
      <c r="G76" s="224"/>
      <c r="H76" s="224"/>
      <c r="I76" s="224"/>
    </row>
    <row r="77" spans="1:9" x14ac:dyDescent="0.2">
      <c r="A77" s="226"/>
      <c r="B77" s="227"/>
      <c r="C77" s="228"/>
      <c r="D77" s="228"/>
      <c r="E77" s="228"/>
      <c r="F77" s="228"/>
      <c r="G77" s="228"/>
      <c r="H77" s="228"/>
      <c r="I77" s="229"/>
    </row>
    <row r="78" spans="1:9" x14ac:dyDescent="0.2">
      <c r="A78" s="222"/>
      <c r="B78" s="230"/>
      <c r="C78" s="231"/>
      <c r="D78" s="231"/>
      <c r="E78" s="231"/>
      <c r="F78" s="224"/>
      <c r="G78" s="224"/>
      <c r="H78" s="231"/>
      <c r="I78" s="225"/>
    </row>
    <row r="79" spans="1:9" x14ac:dyDescent="0.2">
      <c r="A79" s="222"/>
      <c r="B79" s="230"/>
      <c r="C79" s="224"/>
      <c r="D79" s="224"/>
      <c r="E79" s="224"/>
      <c r="F79" s="224"/>
      <c r="G79" s="224"/>
      <c r="H79" s="224"/>
      <c r="I79" s="225"/>
    </row>
    <row r="80" spans="1:9" x14ac:dyDescent="0.2">
      <c r="A80" s="222"/>
      <c r="B80" s="230"/>
      <c r="C80" s="224"/>
      <c r="D80" s="224"/>
      <c r="E80" s="224"/>
      <c r="F80" s="224"/>
      <c r="G80" s="224"/>
      <c r="H80" s="224"/>
      <c r="I80" s="225"/>
    </row>
    <row r="81" spans="1:9" x14ac:dyDescent="0.2">
      <c r="A81" s="222"/>
      <c r="B81" s="223"/>
      <c r="C81" s="231"/>
      <c r="D81" s="231"/>
      <c r="E81" s="231"/>
      <c r="F81" s="224"/>
      <c r="G81" s="224"/>
      <c r="H81" s="231"/>
      <c r="I81" s="225"/>
    </row>
    <row r="82" spans="1:9" x14ac:dyDescent="0.2">
      <c r="A82" s="226"/>
      <c r="B82" s="227"/>
      <c r="C82" s="228"/>
      <c r="D82" s="228"/>
      <c r="E82" s="228"/>
      <c r="F82" s="228"/>
      <c r="G82" s="228"/>
      <c r="H82" s="228"/>
      <c r="I82" s="229"/>
    </row>
    <row r="83" spans="1:9" x14ac:dyDescent="0.2">
      <c r="A83" s="222"/>
      <c r="B83" s="223"/>
      <c r="C83" s="231"/>
      <c r="D83" s="231"/>
      <c r="E83" s="231"/>
      <c r="F83" s="224"/>
      <c r="G83" s="224"/>
      <c r="H83" s="231"/>
      <c r="I83" s="225"/>
    </row>
    <row r="84" spans="1:9" x14ac:dyDescent="0.2">
      <c r="A84" s="222"/>
      <c r="B84" s="223"/>
      <c r="C84" s="231"/>
      <c r="D84" s="231"/>
      <c r="E84" s="231"/>
      <c r="F84" s="224"/>
      <c r="G84" s="224"/>
      <c r="H84" s="231"/>
      <c r="I84" s="225"/>
    </row>
    <row r="85" spans="1:9" x14ac:dyDescent="0.2">
      <c r="A85" s="222"/>
      <c r="B85" s="223"/>
      <c r="C85" s="224"/>
      <c r="D85" s="224"/>
      <c r="E85" s="224"/>
      <c r="F85" s="224"/>
      <c r="G85" s="224"/>
      <c r="H85" s="224"/>
      <c r="I85" s="225"/>
    </row>
    <row r="86" spans="1:9" x14ac:dyDescent="0.2">
      <c r="A86" s="222"/>
      <c r="B86" s="223"/>
      <c r="C86" s="224"/>
      <c r="D86" s="224"/>
      <c r="E86" s="224"/>
      <c r="F86" s="224"/>
      <c r="G86" s="224"/>
      <c r="H86" s="224"/>
      <c r="I86" s="225"/>
    </row>
    <row r="87" spans="1:9" x14ac:dyDescent="0.2">
      <c r="A87" s="222"/>
      <c r="B87" s="223"/>
      <c r="C87" s="231"/>
      <c r="D87" s="231"/>
      <c r="E87" s="231"/>
      <c r="F87" s="224"/>
      <c r="G87" s="224"/>
      <c r="H87" s="231"/>
      <c r="I87" s="225"/>
    </row>
    <row r="88" spans="1:9" x14ac:dyDescent="0.2">
      <c r="A88" s="222"/>
      <c r="B88" s="223"/>
      <c r="C88" s="224"/>
      <c r="D88" s="224"/>
      <c r="E88" s="224"/>
      <c r="F88" s="224"/>
      <c r="G88" s="224"/>
      <c r="H88" s="224"/>
      <c r="I88" s="225"/>
    </row>
    <row r="89" spans="1:9" x14ac:dyDescent="0.2">
      <c r="A89" s="222"/>
      <c r="B89" s="223"/>
      <c r="C89" s="231"/>
      <c r="D89" s="231"/>
      <c r="E89" s="231"/>
      <c r="F89" s="224"/>
      <c r="G89" s="224"/>
      <c r="H89" s="231"/>
      <c r="I89" s="225"/>
    </row>
    <row r="90" spans="1:9" x14ac:dyDescent="0.2">
      <c r="A90" s="222"/>
      <c r="B90" s="223"/>
      <c r="C90" s="224"/>
      <c r="D90" s="224"/>
      <c r="E90" s="224"/>
      <c r="F90" s="224"/>
      <c r="G90" s="224"/>
      <c r="H90" s="224"/>
      <c r="I90" s="225"/>
    </row>
    <row r="91" spans="1:9" x14ac:dyDescent="0.2">
      <c r="A91" s="222"/>
      <c r="B91" s="223"/>
      <c r="C91" s="231"/>
      <c r="D91" s="231"/>
      <c r="E91" s="231"/>
      <c r="F91" s="224"/>
      <c r="G91" s="224"/>
      <c r="H91" s="231"/>
      <c r="I91" s="225"/>
    </row>
    <row r="92" spans="1:9" x14ac:dyDescent="0.2">
      <c r="A92" s="222"/>
      <c r="B92" s="223"/>
      <c r="C92" s="231"/>
      <c r="D92" s="231"/>
      <c r="E92" s="231"/>
      <c r="F92" s="224"/>
      <c r="G92" s="224"/>
      <c r="H92" s="231"/>
      <c r="I92" s="225"/>
    </row>
    <row r="93" spans="1:9" x14ac:dyDescent="0.2">
      <c r="A93" s="222"/>
      <c r="B93" s="223"/>
      <c r="C93" s="224"/>
      <c r="D93" s="224"/>
      <c r="E93" s="224"/>
      <c r="F93" s="224"/>
      <c r="G93" s="224"/>
      <c r="H93" s="224"/>
      <c r="I93" s="225"/>
    </row>
    <row r="94" spans="1:9" x14ac:dyDescent="0.2">
      <c r="A94" s="222"/>
      <c r="B94" s="223"/>
      <c r="C94" s="224"/>
      <c r="D94" s="224"/>
      <c r="E94" s="224"/>
      <c r="F94" s="224"/>
      <c r="G94" s="224"/>
      <c r="H94" s="224"/>
      <c r="I94" s="225"/>
    </row>
    <row r="95" spans="1:9" x14ac:dyDescent="0.2">
      <c r="A95" s="222"/>
      <c r="B95" s="223"/>
      <c r="C95" s="224"/>
      <c r="D95" s="224"/>
      <c r="E95" s="224"/>
      <c r="F95" s="224"/>
      <c r="G95" s="224"/>
      <c r="H95" s="224"/>
      <c r="I95" s="225"/>
    </row>
    <row r="96" spans="1:9" x14ac:dyDescent="0.2">
      <c r="A96" s="222"/>
      <c r="B96" s="223"/>
      <c r="C96" s="231"/>
      <c r="D96" s="231"/>
      <c r="E96" s="231"/>
      <c r="F96" s="224"/>
      <c r="G96" s="224"/>
      <c r="H96" s="231"/>
      <c r="I96" s="225"/>
    </row>
    <row r="97" spans="1:9" x14ac:dyDescent="0.2">
      <c r="A97" s="222"/>
      <c r="B97" s="223"/>
      <c r="C97" s="224"/>
      <c r="D97" s="224"/>
      <c r="E97" s="224"/>
      <c r="F97" s="224"/>
      <c r="G97" s="224"/>
      <c r="H97" s="224"/>
      <c r="I97" s="225"/>
    </row>
    <row r="98" spans="1:9" x14ac:dyDescent="0.2">
      <c r="A98" s="222"/>
      <c r="B98" s="223"/>
      <c r="C98" s="231"/>
      <c r="D98" s="231"/>
      <c r="E98" s="231"/>
      <c r="F98" s="224"/>
      <c r="G98" s="224"/>
      <c r="H98" s="231"/>
      <c r="I98" s="225"/>
    </row>
    <row r="99" spans="1:9" x14ac:dyDescent="0.2">
      <c r="A99" s="222"/>
      <c r="B99" s="223"/>
      <c r="C99" s="231"/>
      <c r="D99" s="231"/>
      <c r="E99" s="231"/>
      <c r="F99" s="224"/>
      <c r="G99" s="224"/>
      <c r="H99" s="231"/>
      <c r="I99" s="225"/>
    </row>
    <row r="100" spans="1:9" x14ac:dyDescent="0.2">
      <c r="A100" s="222"/>
      <c r="B100" s="223"/>
      <c r="C100" s="224"/>
      <c r="D100" s="224"/>
      <c r="E100" s="224"/>
      <c r="F100" s="224"/>
      <c r="G100" s="224"/>
      <c r="H100" s="224"/>
      <c r="I100" s="225"/>
    </row>
    <row r="101" spans="1:9" x14ac:dyDescent="0.2">
      <c r="A101" s="222"/>
      <c r="B101" s="223"/>
      <c r="C101" s="224"/>
      <c r="D101" s="224"/>
      <c r="E101" s="224"/>
      <c r="F101" s="224"/>
      <c r="G101" s="224"/>
      <c r="H101" s="224"/>
      <c r="I101" s="232"/>
    </row>
    <row r="102" spans="1:9" x14ac:dyDescent="0.2">
      <c r="A102" s="222"/>
      <c r="B102" s="223"/>
      <c r="C102" s="224"/>
      <c r="D102" s="224"/>
      <c r="E102" s="224"/>
      <c r="F102" s="224"/>
      <c r="G102" s="224"/>
      <c r="H102" s="224"/>
      <c r="I102" s="225"/>
    </row>
    <row r="103" spans="1:9" x14ac:dyDescent="0.2">
      <c r="A103" s="222"/>
      <c r="B103" s="223"/>
      <c r="C103" s="224"/>
      <c r="D103" s="224"/>
      <c r="E103" s="224"/>
      <c r="F103" s="224"/>
      <c r="G103" s="224"/>
      <c r="H103" s="224"/>
      <c r="I103" s="225"/>
    </row>
    <row r="104" spans="1:9" x14ac:dyDescent="0.2">
      <c r="A104" s="222"/>
      <c r="B104" s="223"/>
      <c r="C104" s="224"/>
      <c r="D104" s="224"/>
      <c r="E104" s="224"/>
      <c r="F104" s="224"/>
      <c r="G104" s="224"/>
      <c r="H104" s="224"/>
      <c r="I104" s="225"/>
    </row>
    <row r="105" spans="1:9" x14ac:dyDescent="0.2">
      <c r="A105" s="222"/>
      <c r="B105" s="223"/>
      <c r="C105" s="224"/>
      <c r="D105" s="224"/>
      <c r="E105" s="224"/>
      <c r="F105" s="224"/>
      <c r="G105" s="224"/>
      <c r="H105" s="224"/>
      <c r="I105" s="225"/>
    </row>
    <row r="106" spans="1:9" x14ac:dyDescent="0.2">
      <c r="A106" s="222"/>
      <c r="B106" s="223"/>
      <c r="C106" s="231"/>
      <c r="D106" s="231"/>
      <c r="E106" s="231"/>
      <c r="F106" s="224"/>
      <c r="G106" s="224"/>
      <c r="H106" s="231"/>
      <c r="I106" s="225"/>
    </row>
    <row r="107" spans="1:9" x14ac:dyDescent="0.2">
      <c r="A107" s="222"/>
      <c r="B107" s="223"/>
      <c r="C107" s="231"/>
      <c r="D107" s="231"/>
      <c r="E107" s="231"/>
      <c r="F107" s="224"/>
      <c r="G107" s="224"/>
      <c r="H107" s="231"/>
      <c r="I107" s="225"/>
    </row>
    <row r="108" spans="1:9" x14ac:dyDescent="0.2">
      <c r="A108" s="222"/>
      <c r="B108" s="223"/>
      <c r="C108" s="224"/>
      <c r="D108" s="224"/>
      <c r="E108" s="224"/>
      <c r="F108" s="224"/>
      <c r="G108" s="224"/>
      <c r="H108" s="224"/>
      <c r="I108" s="225"/>
    </row>
    <row r="109" spans="1:9" x14ac:dyDescent="0.2">
      <c r="A109" s="222"/>
      <c r="B109" s="223"/>
      <c r="C109" s="231"/>
      <c r="D109" s="231"/>
      <c r="E109" s="231"/>
      <c r="F109" s="224"/>
      <c r="G109" s="224"/>
      <c r="H109" s="231"/>
      <c r="I109" s="225"/>
    </row>
    <row r="110" spans="1:9" x14ac:dyDescent="0.2">
      <c r="A110" s="222"/>
      <c r="B110" s="223"/>
      <c r="C110" s="224"/>
      <c r="D110" s="224"/>
      <c r="E110" s="224"/>
      <c r="F110" s="224"/>
      <c r="G110" s="224"/>
      <c r="H110" s="224"/>
      <c r="I110" s="225"/>
    </row>
    <row r="111" spans="1:9" x14ac:dyDescent="0.2">
      <c r="A111" s="222"/>
      <c r="B111" s="223"/>
      <c r="C111" s="224"/>
      <c r="D111" s="224"/>
      <c r="E111" s="224"/>
      <c r="F111" s="224"/>
      <c r="G111" s="224"/>
      <c r="H111" s="224"/>
      <c r="I111" s="225"/>
    </row>
    <row r="112" spans="1:9" x14ac:dyDescent="0.2">
      <c r="A112" s="222"/>
      <c r="B112" s="223"/>
      <c r="C112" s="224"/>
      <c r="D112" s="224"/>
      <c r="E112" s="224"/>
      <c r="F112" s="224"/>
      <c r="G112" s="224"/>
      <c r="H112" s="224"/>
      <c r="I112" s="225"/>
    </row>
    <row r="113" spans="1:9" x14ac:dyDescent="0.2">
      <c r="A113" s="222"/>
      <c r="B113" s="223"/>
      <c r="C113" s="224"/>
      <c r="D113" s="224"/>
      <c r="E113" s="224"/>
      <c r="F113" s="224"/>
      <c r="G113" s="224"/>
      <c r="H113" s="224"/>
      <c r="I113" s="225"/>
    </row>
    <row r="114" spans="1:9" x14ac:dyDescent="0.2">
      <c r="A114" s="222"/>
      <c r="B114" s="223"/>
      <c r="C114" s="224"/>
      <c r="D114" s="224"/>
      <c r="E114" s="224"/>
      <c r="F114" s="224"/>
      <c r="G114" s="224"/>
      <c r="H114" s="224"/>
      <c r="I114" s="225"/>
    </row>
    <row r="115" spans="1:9" x14ac:dyDescent="0.2">
      <c r="A115" s="222"/>
      <c r="B115" s="223"/>
      <c r="C115" s="224"/>
      <c r="D115" s="224"/>
      <c r="E115" s="224"/>
      <c r="F115" s="224"/>
      <c r="G115" s="224"/>
      <c r="H115" s="224"/>
      <c r="I115" s="225"/>
    </row>
    <row r="116" spans="1:9" x14ac:dyDescent="0.2">
      <c r="A116" s="222"/>
      <c r="B116" s="223"/>
      <c r="C116" s="224"/>
      <c r="D116" s="224"/>
      <c r="E116" s="224"/>
      <c r="F116" s="224"/>
      <c r="G116" s="224"/>
      <c r="H116" s="224"/>
      <c r="I116" s="225"/>
    </row>
    <row r="117" spans="1:9" x14ac:dyDescent="0.2">
      <c r="A117" s="222"/>
      <c r="B117" s="223"/>
      <c r="C117" s="224"/>
      <c r="D117" s="224"/>
      <c r="E117" s="224"/>
      <c r="F117" s="224"/>
      <c r="G117" s="224"/>
      <c r="H117" s="224"/>
      <c r="I117" s="225"/>
    </row>
    <row r="118" spans="1:9" x14ac:dyDescent="0.2">
      <c r="A118" s="222"/>
      <c r="B118" s="223"/>
      <c r="C118" s="224"/>
      <c r="D118" s="224"/>
      <c r="E118" s="224"/>
      <c r="F118" s="224"/>
      <c r="G118" s="224"/>
      <c r="H118" s="224"/>
      <c r="I118" s="225"/>
    </row>
    <row r="119" spans="1:9" x14ac:dyDescent="0.2">
      <c r="A119" s="222"/>
      <c r="B119" s="223"/>
      <c r="C119" s="224"/>
      <c r="D119" s="224"/>
      <c r="E119" s="224"/>
      <c r="F119" s="224"/>
      <c r="G119" s="224"/>
      <c r="H119" s="224"/>
      <c r="I119" s="225"/>
    </row>
    <row r="120" spans="1:9" x14ac:dyDescent="0.2">
      <c r="A120" s="233"/>
      <c r="B120" s="233"/>
      <c r="C120" s="234"/>
      <c r="D120" s="234"/>
      <c r="E120" s="234"/>
      <c r="F120" s="234"/>
      <c r="G120" s="234"/>
      <c r="H120" s="234"/>
      <c r="I120" s="235"/>
    </row>
    <row r="121" spans="1:9" x14ac:dyDescent="0.2">
      <c r="A121" s="233"/>
      <c r="B121" s="233"/>
      <c r="C121" s="234"/>
      <c r="D121" s="234"/>
      <c r="E121" s="234"/>
      <c r="F121" s="234"/>
      <c r="G121" s="234"/>
      <c r="H121" s="234"/>
      <c r="I121" s="235"/>
    </row>
    <row r="122" spans="1:9" x14ac:dyDescent="0.2">
      <c r="A122" s="245"/>
      <c r="B122" s="245"/>
      <c r="C122" s="245"/>
      <c r="D122" s="245"/>
      <c r="E122" s="245"/>
      <c r="F122" s="245"/>
      <c r="G122" s="245"/>
      <c r="H122" s="245"/>
      <c r="I122" s="245"/>
    </row>
    <row r="123" spans="1:9" x14ac:dyDescent="0.2">
      <c r="A123" s="236"/>
      <c r="B123" s="236"/>
      <c r="C123" s="237"/>
      <c r="D123" s="237"/>
      <c r="E123" s="237"/>
      <c r="F123" s="237"/>
      <c r="G123" s="237"/>
      <c r="H123" s="237"/>
      <c r="I123" s="238"/>
    </row>
    <row r="124" spans="1:9" x14ac:dyDescent="0.2">
      <c r="A124" s="245"/>
      <c r="B124" s="245"/>
      <c r="C124" s="245"/>
      <c r="D124" s="245"/>
      <c r="E124" s="245"/>
      <c r="F124" s="245"/>
      <c r="G124" s="245"/>
      <c r="H124" s="245"/>
      <c r="I124" s="245"/>
    </row>
    <row r="125" spans="1:9" x14ac:dyDescent="0.2">
      <c r="A125" s="236"/>
      <c r="B125" s="236"/>
      <c r="C125" s="237"/>
      <c r="D125" s="237"/>
      <c r="E125" s="237"/>
      <c r="F125" s="237"/>
      <c r="G125" s="237"/>
      <c r="H125" s="237"/>
      <c r="I125" s="238"/>
    </row>
  </sheetData>
  <mergeCells count="8">
    <mergeCell ref="A2:C2"/>
    <mergeCell ref="A68:C68"/>
    <mergeCell ref="A70:B70"/>
    <mergeCell ref="A122:I122"/>
    <mergeCell ref="A124:I124"/>
    <mergeCell ref="A4:B4"/>
    <mergeCell ref="A57:I57"/>
    <mergeCell ref="A59:I59"/>
  </mergeCells>
  <pageMargins left="0.7" right="0.7" top="0.75" bottom="0.75" header="0.3" footer="0.3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2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29" sqref="F29"/>
    </sheetView>
  </sheetViews>
  <sheetFormatPr defaultRowHeight="14.25" x14ac:dyDescent="0.2"/>
  <cols>
    <col min="1" max="1" width="12.5703125" style="1" bestFit="1" customWidth="1"/>
    <col min="2" max="2" width="18" style="1" customWidth="1"/>
    <col min="3" max="3" width="23.140625" style="1" customWidth="1"/>
    <col min="4" max="4" width="20.28515625" style="1" customWidth="1"/>
    <col min="5" max="5" width="14.85546875" style="1" customWidth="1"/>
    <col min="6" max="6" width="15.7109375" style="1" customWidth="1"/>
    <col min="7" max="7" width="13" style="1" customWidth="1"/>
    <col min="8" max="8" width="11.5703125" style="1" customWidth="1"/>
    <col min="9" max="9" width="13" style="1" customWidth="1"/>
    <col min="10" max="10" width="15.140625" style="1" customWidth="1"/>
    <col min="11" max="11" width="13.140625" style="1" customWidth="1"/>
    <col min="12" max="12" width="9.140625" style="1"/>
    <col min="13" max="13" width="11.85546875" style="1" bestFit="1" customWidth="1"/>
    <col min="14" max="14" width="13.140625" style="1" bestFit="1" customWidth="1"/>
    <col min="15" max="15" width="13.85546875" style="1" bestFit="1" customWidth="1"/>
    <col min="16" max="16384" width="9.140625" style="1"/>
  </cols>
  <sheetData>
    <row r="2" spans="1:15" x14ac:dyDescent="0.2">
      <c r="A2" s="254" t="s">
        <v>358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5" ht="15" customHeight="1" x14ac:dyDescent="0.2">
      <c r="J3" s="271" t="s">
        <v>261</v>
      </c>
      <c r="K3" s="271"/>
    </row>
    <row r="4" spans="1:15" ht="38.25" x14ac:dyDescent="0.2">
      <c r="A4" s="13"/>
      <c r="B4" s="16"/>
      <c r="C4" s="16"/>
      <c r="D4" s="17" t="s">
        <v>318</v>
      </c>
      <c r="E4" s="17" t="s">
        <v>293</v>
      </c>
      <c r="F4" s="17" t="s">
        <v>316</v>
      </c>
      <c r="G4" s="17" t="s">
        <v>294</v>
      </c>
      <c r="H4" s="17" t="s">
        <v>295</v>
      </c>
      <c r="I4" s="17" t="s">
        <v>90</v>
      </c>
      <c r="J4" s="17" t="s">
        <v>209</v>
      </c>
      <c r="K4" s="17" t="s">
        <v>290</v>
      </c>
    </row>
    <row r="5" spans="1:15" x14ac:dyDescent="0.2">
      <c r="A5" s="81"/>
      <c r="B5" s="27" t="s">
        <v>124</v>
      </c>
      <c r="C5" s="27" t="s">
        <v>125</v>
      </c>
      <c r="D5" s="28">
        <v>1</v>
      </c>
      <c r="E5" s="28">
        <v>2</v>
      </c>
      <c r="F5" s="28">
        <v>3</v>
      </c>
      <c r="G5" s="28" t="s">
        <v>127</v>
      </c>
      <c r="H5" s="28" t="s">
        <v>128</v>
      </c>
      <c r="I5" s="28">
        <v>6</v>
      </c>
      <c r="J5" s="28" t="s">
        <v>132</v>
      </c>
      <c r="K5" s="28" t="s">
        <v>133</v>
      </c>
    </row>
    <row r="6" spans="1:15" ht="15" customHeight="1" x14ac:dyDescent="0.2">
      <c r="A6" s="258" t="s">
        <v>248</v>
      </c>
      <c r="B6" s="248" t="s">
        <v>120</v>
      </c>
      <c r="C6" s="249"/>
      <c r="D6" s="115">
        <f>+ИТХ!C70</f>
        <v>41789.5</v>
      </c>
      <c r="E6" s="115">
        <f>+ИТХ!D70</f>
        <v>35414.5</v>
      </c>
      <c r="F6" s="115">
        <f>+ИТХ!E70</f>
        <v>6375.0000000000009</v>
      </c>
      <c r="G6" s="115">
        <f>+ИТХ!F70</f>
        <v>41789.5</v>
      </c>
      <c r="H6" s="115">
        <f>+ИТХ!G70</f>
        <v>0</v>
      </c>
      <c r="I6" s="115">
        <f>+ИТХ!H70</f>
        <v>0</v>
      </c>
      <c r="J6" s="115">
        <f>+ИТХ!I70</f>
        <v>0</v>
      </c>
      <c r="K6" s="115">
        <f>+ИТХ!J70</f>
        <v>41789.5</v>
      </c>
      <c r="L6" s="116"/>
      <c r="M6" s="116"/>
      <c r="N6" s="116"/>
      <c r="O6" s="116"/>
    </row>
    <row r="7" spans="1:15" x14ac:dyDescent="0.2">
      <c r="A7" s="270"/>
      <c r="B7" s="268" t="s">
        <v>121</v>
      </c>
      <c r="C7" s="269"/>
      <c r="D7" s="117">
        <f>+ИТХ!C71</f>
        <v>41789.5</v>
      </c>
      <c r="E7" s="117">
        <f>+ИТХ!D71</f>
        <v>35848.6</v>
      </c>
      <c r="F7" s="117">
        <f>+ИТХ!E71</f>
        <v>5940.9</v>
      </c>
      <c r="G7" s="117">
        <f>+ИТХ!F71</f>
        <v>41789.5</v>
      </c>
      <c r="H7" s="117">
        <f>+ИТХ!G71</f>
        <v>0</v>
      </c>
      <c r="I7" s="117">
        <f>+ИТХ!H71</f>
        <v>0</v>
      </c>
      <c r="J7" s="117">
        <f>+ИТХ!I71</f>
        <v>0</v>
      </c>
      <c r="K7" s="117">
        <f>+ИТХ!J71</f>
        <v>41789.5</v>
      </c>
      <c r="L7" s="116"/>
      <c r="M7" s="116"/>
      <c r="N7" s="116"/>
      <c r="O7" s="116"/>
    </row>
    <row r="8" spans="1:15" x14ac:dyDescent="0.2">
      <c r="A8" s="270"/>
      <c r="B8" s="60"/>
      <c r="C8" s="62" t="s">
        <v>246</v>
      </c>
      <c r="D8" s="118">
        <f>+ИТХ!C72</f>
        <v>0</v>
      </c>
      <c r="E8" s="118">
        <f>+ИТХ!D72</f>
        <v>0</v>
      </c>
      <c r="F8" s="118">
        <f>+ИТХ!E72</f>
        <v>0</v>
      </c>
      <c r="G8" s="118">
        <f>+ИТХ!F72</f>
        <v>0</v>
      </c>
      <c r="H8" s="118">
        <f>+ИТХ!G72</f>
        <v>0</v>
      </c>
      <c r="I8" s="118">
        <f>+ИТХ!H72</f>
        <v>0</v>
      </c>
      <c r="J8" s="118">
        <f>+ИТХ!I72</f>
        <v>0</v>
      </c>
      <c r="K8" s="118">
        <f>+ИТХ!J72</f>
        <v>0</v>
      </c>
      <c r="L8" s="116"/>
      <c r="M8" s="116"/>
      <c r="N8" s="116"/>
      <c r="O8" s="116"/>
    </row>
    <row r="9" spans="1:15" x14ac:dyDescent="0.2">
      <c r="A9" s="270"/>
      <c r="B9" s="61"/>
      <c r="C9" s="62" t="s">
        <v>129</v>
      </c>
      <c r="D9" s="118">
        <f>+ИТХ!C73</f>
        <v>41789</v>
      </c>
      <c r="E9" s="118">
        <f>+ИТХ!D73</f>
        <v>35848.6</v>
      </c>
      <c r="F9" s="118">
        <f>+ИТХ!E73</f>
        <v>5940.4</v>
      </c>
      <c r="G9" s="118">
        <f>+ИТХ!F73</f>
        <v>41789</v>
      </c>
      <c r="H9" s="118">
        <f>+ИТХ!G73</f>
        <v>0</v>
      </c>
      <c r="I9" s="118">
        <f>+ИТХ!H73</f>
        <v>0</v>
      </c>
      <c r="J9" s="118">
        <f>+ИТХ!I73</f>
        <v>0</v>
      </c>
      <c r="K9" s="118">
        <f>+ИТХ!J73</f>
        <v>41789</v>
      </c>
      <c r="L9" s="116"/>
      <c r="M9" s="116"/>
      <c r="N9" s="116"/>
      <c r="O9" s="116"/>
    </row>
    <row r="10" spans="1:15" x14ac:dyDescent="0.2">
      <c r="A10" s="270"/>
      <c r="B10" s="20"/>
      <c r="C10" s="21" t="s">
        <v>244</v>
      </c>
      <c r="D10" s="118">
        <f>+ИТХ!C74</f>
        <v>0</v>
      </c>
      <c r="E10" s="118">
        <f>+ИТХ!D74</f>
        <v>0</v>
      </c>
      <c r="F10" s="118">
        <f>+ИТХ!E74</f>
        <v>0</v>
      </c>
      <c r="G10" s="118">
        <f>+ИТХ!F74</f>
        <v>0</v>
      </c>
      <c r="H10" s="118">
        <f>+ИТХ!G74</f>
        <v>0</v>
      </c>
      <c r="I10" s="118">
        <f>+ИТХ!H74</f>
        <v>0</v>
      </c>
      <c r="J10" s="118">
        <f>+ИТХ!I74</f>
        <v>0</v>
      </c>
      <c r="K10" s="118">
        <f>+ИТХ!J74</f>
        <v>0</v>
      </c>
      <c r="L10" s="116"/>
      <c r="M10" s="116"/>
      <c r="N10" s="116"/>
      <c r="O10" s="116"/>
    </row>
    <row r="11" spans="1:15" x14ac:dyDescent="0.2">
      <c r="A11" s="270"/>
      <c r="B11" s="20"/>
      <c r="C11" s="21" t="s">
        <v>245</v>
      </c>
      <c r="D11" s="118">
        <f>+ИТХ!C75</f>
        <v>0</v>
      </c>
      <c r="E11" s="118">
        <f>+ИТХ!D75</f>
        <v>0</v>
      </c>
      <c r="F11" s="118">
        <f>+ИТХ!E75</f>
        <v>0</v>
      </c>
      <c r="G11" s="118">
        <f>+ИТХ!F75</f>
        <v>0</v>
      </c>
      <c r="H11" s="118">
        <f>+ИТХ!G75</f>
        <v>0</v>
      </c>
      <c r="I11" s="118">
        <f>+ИТХ!H75</f>
        <v>0</v>
      </c>
      <c r="J11" s="118">
        <f>+ИТХ!I75</f>
        <v>0</v>
      </c>
      <c r="K11" s="118">
        <f>+ИТХ!J75</f>
        <v>0</v>
      </c>
      <c r="L11" s="116"/>
      <c r="M11" s="116"/>
      <c r="N11" s="116"/>
      <c r="O11" s="116"/>
    </row>
    <row r="12" spans="1:15" x14ac:dyDescent="0.2">
      <c r="A12" s="270"/>
      <c r="B12" s="20"/>
      <c r="C12" s="21" t="s">
        <v>280</v>
      </c>
      <c r="D12" s="118">
        <f>+ИТХ!C76</f>
        <v>0.5</v>
      </c>
      <c r="E12" s="118">
        <f>+ИТХ!D76</f>
        <v>0</v>
      </c>
      <c r="F12" s="118">
        <f>+ИТХ!E76</f>
        <v>0.5</v>
      </c>
      <c r="G12" s="118">
        <f>+ИТХ!F76</f>
        <v>0.5</v>
      </c>
      <c r="H12" s="118">
        <f>+ИТХ!G76</f>
        <v>0</v>
      </c>
      <c r="I12" s="118">
        <f>+ИТХ!H76</f>
        <v>0</v>
      </c>
      <c r="J12" s="118">
        <f>+ИТХ!I76</f>
        <v>0</v>
      </c>
      <c r="K12" s="118">
        <f>+ИТХ!J76</f>
        <v>0.5</v>
      </c>
      <c r="L12" s="116"/>
      <c r="M12" s="116"/>
      <c r="N12" s="116"/>
      <c r="O12" s="116"/>
    </row>
    <row r="13" spans="1:15" x14ac:dyDescent="0.2">
      <c r="A13" s="270"/>
      <c r="B13" s="20"/>
      <c r="C13" s="21" t="s">
        <v>266</v>
      </c>
      <c r="D13" s="118">
        <f>+ИТХ!C77</f>
        <v>0</v>
      </c>
      <c r="E13" s="118">
        <f>+ИТХ!D77</f>
        <v>0.5</v>
      </c>
      <c r="F13" s="118">
        <f>+ИТХ!E77</f>
        <v>0</v>
      </c>
      <c r="G13" s="118">
        <f>+ИТХ!F77</f>
        <v>0</v>
      </c>
      <c r="H13" s="118">
        <f>+ИТХ!G77</f>
        <v>0</v>
      </c>
      <c r="I13" s="118">
        <f>+ИТХ!H77</f>
        <v>0</v>
      </c>
      <c r="J13" s="118">
        <f>+ИТХ!I77</f>
        <v>0</v>
      </c>
      <c r="K13" s="118">
        <f>+ИТХ!J77</f>
        <v>0</v>
      </c>
      <c r="L13" s="116"/>
      <c r="M13" s="116"/>
      <c r="N13" s="116"/>
      <c r="O13" s="116"/>
    </row>
    <row r="14" spans="1:15" x14ac:dyDescent="0.2">
      <c r="A14" s="265"/>
      <c r="B14" s="253" t="s">
        <v>126</v>
      </c>
      <c r="C14" s="253"/>
      <c r="D14" s="118">
        <f>+ИТХ!C78</f>
        <v>0</v>
      </c>
      <c r="E14" s="118">
        <f>+ИТХ!D78</f>
        <v>434.09999999999854</v>
      </c>
      <c r="F14" s="118">
        <f>+ИТХ!E78</f>
        <v>-434.10000000000127</v>
      </c>
      <c r="G14" s="118">
        <f>+ИТХ!F78</f>
        <v>0</v>
      </c>
      <c r="H14" s="118">
        <f>+ИТХ!G78</f>
        <v>0</v>
      </c>
      <c r="I14" s="118">
        <f>+ИТХ!H78</f>
        <v>0</v>
      </c>
      <c r="J14" s="118">
        <f>+ИТХ!I78</f>
        <v>0</v>
      </c>
      <c r="K14" s="118">
        <f>+ИТХ!J78</f>
        <v>0</v>
      </c>
      <c r="L14" s="116"/>
      <c r="M14" s="116"/>
      <c r="N14" s="116"/>
      <c r="O14" s="116"/>
    </row>
    <row r="15" spans="1:15" x14ac:dyDescent="0.2">
      <c r="A15" s="257" t="s">
        <v>249</v>
      </c>
      <c r="B15" s="248" t="s">
        <v>120</v>
      </c>
      <c r="C15" s="249"/>
      <c r="D15" s="115">
        <f>+ЗДТГ!C115</f>
        <v>265603.09999999998</v>
      </c>
      <c r="E15" s="115">
        <f>+ЗДТГ!D115</f>
        <v>252512.99999999997</v>
      </c>
      <c r="F15" s="115">
        <f>+ЗДТГ!E115</f>
        <v>13090.099999999997</v>
      </c>
      <c r="G15" s="115">
        <f>+ЗДТГ!F115</f>
        <v>265603.09999999998</v>
      </c>
      <c r="H15" s="115">
        <f>+ЗДТГ!G115</f>
        <v>0</v>
      </c>
      <c r="I15" s="115">
        <f>+ЗДТГ!H115</f>
        <v>0</v>
      </c>
      <c r="J15" s="115">
        <f>+ЗДТГ!I115</f>
        <v>0</v>
      </c>
      <c r="K15" s="115">
        <f>+ЗДТГ!J115</f>
        <v>265603.09999999998</v>
      </c>
      <c r="L15" s="116"/>
      <c r="M15" s="116"/>
      <c r="N15" s="116"/>
      <c r="O15" s="116"/>
    </row>
    <row r="16" spans="1:15" x14ac:dyDescent="0.2">
      <c r="A16" s="257"/>
      <c r="B16" s="268" t="s">
        <v>121</v>
      </c>
      <c r="C16" s="269"/>
      <c r="D16" s="117">
        <f>+ЗДТГ!C116</f>
        <v>265603.09999999998</v>
      </c>
      <c r="E16" s="117">
        <f>+ЗДТГ!D116</f>
        <v>254790.6</v>
      </c>
      <c r="F16" s="117">
        <f>+ЗДТГ!E116</f>
        <v>0</v>
      </c>
      <c r="G16" s="117">
        <f>+ЗДТГ!F116</f>
        <v>254790.6</v>
      </c>
      <c r="H16" s="117">
        <f>+ЗДТГ!G116</f>
        <v>10812.499999999982</v>
      </c>
      <c r="I16" s="117">
        <f>+ЗДТГ!H116</f>
        <v>0</v>
      </c>
      <c r="J16" s="117">
        <f>+ЗДТГ!I116</f>
        <v>0</v>
      </c>
      <c r="K16" s="117">
        <f>+ЗДТГ!J116</f>
        <v>265603.09999999998</v>
      </c>
      <c r="L16" s="116"/>
      <c r="M16" s="116"/>
      <c r="N16" s="116"/>
      <c r="O16" s="116"/>
    </row>
    <row r="17" spans="1:15" x14ac:dyDescent="0.2">
      <c r="A17" s="257"/>
      <c r="B17" s="60"/>
      <c r="C17" s="62" t="s">
        <v>246</v>
      </c>
      <c r="D17" s="118">
        <f>+ЗДТГ!C117</f>
        <v>0</v>
      </c>
      <c r="E17" s="118">
        <f>+ЗДТГ!D117</f>
        <v>0</v>
      </c>
      <c r="F17" s="118">
        <f>+ЗДТГ!E117</f>
        <v>0</v>
      </c>
      <c r="G17" s="118">
        <f>+ЗДТГ!F117</f>
        <v>0</v>
      </c>
      <c r="H17" s="118">
        <f>+ЗДТГ!G117</f>
        <v>0</v>
      </c>
      <c r="I17" s="118">
        <f>+ЗДТГ!H117</f>
        <v>0</v>
      </c>
      <c r="J17" s="118">
        <f>+ЗДТГ!I117</f>
        <v>0</v>
      </c>
      <c r="K17" s="118">
        <f>+ЗДТГ!J117</f>
        <v>0</v>
      </c>
      <c r="L17" s="116"/>
      <c r="M17" s="116"/>
      <c r="N17" s="116"/>
      <c r="O17" s="116"/>
    </row>
    <row r="18" spans="1:15" x14ac:dyDescent="0.2">
      <c r="A18" s="257"/>
      <c r="B18" s="61"/>
      <c r="C18" s="62" t="s">
        <v>129</v>
      </c>
      <c r="D18" s="118">
        <f>+ЗДТГ!C118</f>
        <v>264693.09999999998</v>
      </c>
      <c r="E18" s="118">
        <f>+ЗДТГ!D118</f>
        <v>253873.9</v>
      </c>
      <c r="F18" s="118">
        <f>+ЗДТГ!E118</f>
        <v>0</v>
      </c>
      <c r="G18" s="118">
        <f>+ЗДТГ!F118</f>
        <v>253873.9</v>
      </c>
      <c r="H18" s="118">
        <f>+ЗДТГ!G118</f>
        <v>10819.199999999983</v>
      </c>
      <c r="I18" s="118">
        <f>+ЗДТГ!H118</f>
        <v>0</v>
      </c>
      <c r="J18" s="118">
        <f>+ЗДТГ!I118</f>
        <v>0</v>
      </c>
      <c r="K18" s="118">
        <f>+ЗДТГ!J118</f>
        <v>264693.09999999998</v>
      </c>
      <c r="L18" s="116"/>
      <c r="M18" s="116"/>
      <c r="N18" s="116"/>
      <c r="O18" s="116"/>
    </row>
    <row r="19" spans="1:15" x14ac:dyDescent="0.2">
      <c r="A19" s="257"/>
      <c r="B19" s="20"/>
      <c r="C19" s="21" t="s">
        <v>244</v>
      </c>
      <c r="D19" s="118">
        <f>+ЗДТГ!C119</f>
        <v>910</v>
      </c>
      <c r="E19" s="118">
        <f>+ЗДТГ!D119</f>
        <v>916.7</v>
      </c>
      <c r="F19" s="118">
        <f>+ЗДТГ!E119</f>
        <v>0</v>
      </c>
      <c r="G19" s="118">
        <f>+ЗДТГ!F119</f>
        <v>916.7</v>
      </c>
      <c r="H19" s="118">
        <f>+ЗДТГ!G119</f>
        <v>-6.7000000000000455</v>
      </c>
      <c r="I19" s="118">
        <f>+ЗДТГ!H119</f>
        <v>0</v>
      </c>
      <c r="J19" s="118">
        <f>+ЗДТГ!I119</f>
        <v>0</v>
      </c>
      <c r="K19" s="118">
        <f>+ЗДТГ!J119</f>
        <v>910</v>
      </c>
      <c r="L19" s="116"/>
      <c r="M19" s="116"/>
      <c r="N19" s="116"/>
      <c r="O19" s="116"/>
    </row>
    <row r="20" spans="1:15" x14ac:dyDescent="0.2">
      <c r="A20" s="257"/>
      <c r="B20" s="20"/>
      <c r="C20" s="21" t="s">
        <v>245</v>
      </c>
      <c r="D20" s="118">
        <f>+ЗДТГ!C120</f>
        <v>0</v>
      </c>
      <c r="E20" s="118">
        <f>+ЗДТГ!D120</f>
        <v>0</v>
      </c>
      <c r="F20" s="118">
        <f>+ЗДТГ!E120</f>
        <v>0</v>
      </c>
      <c r="G20" s="118">
        <f>+ЗДТГ!F120</f>
        <v>0</v>
      </c>
      <c r="H20" s="118">
        <f>+ЗДТГ!G120</f>
        <v>0</v>
      </c>
      <c r="I20" s="118">
        <f>+ЗДТГ!H120</f>
        <v>0</v>
      </c>
      <c r="J20" s="118">
        <f>+ЗДТГ!I120</f>
        <v>0</v>
      </c>
      <c r="K20" s="118">
        <f>+ЗДТГ!J120</f>
        <v>0</v>
      </c>
      <c r="L20" s="116"/>
      <c r="M20" s="116"/>
      <c r="N20" s="116"/>
      <c r="O20" s="116"/>
    </row>
    <row r="21" spans="1:15" x14ac:dyDescent="0.2">
      <c r="A21" s="257"/>
      <c r="B21" s="20"/>
      <c r="C21" s="21" t="s">
        <v>280</v>
      </c>
      <c r="D21" s="118">
        <f>+ЗДТГ!C121</f>
        <v>0</v>
      </c>
      <c r="E21" s="118">
        <f>+ЗДТГ!D121</f>
        <v>0</v>
      </c>
      <c r="F21" s="118">
        <f>+ЗДТГ!E121</f>
        <v>0</v>
      </c>
      <c r="G21" s="118">
        <f>+ЗДТГ!F121</f>
        <v>0</v>
      </c>
      <c r="H21" s="118">
        <f>+ЗДТГ!G121</f>
        <v>0</v>
      </c>
      <c r="I21" s="118" t="str">
        <f>+ЗДТГ!H121</f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J21" s="118">
        <f>+ЗДТГ!I121</f>
        <v>0</v>
      </c>
      <c r="K21" s="118">
        <f>+ЗДТГ!J121</f>
        <v>0</v>
      </c>
      <c r="L21" s="116"/>
      <c r="M21" s="116"/>
      <c r="N21" s="116"/>
      <c r="O21" s="116"/>
    </row>
    <row r="22" spans="1:15" x14ac:dyDescent="0.2">
      <c r="A22" s="257"/>
      <c r="B22" s="20"/>
      <c r="C22" s="21" t="s">
        <v>266</v>
      </c>
      <c r="D22" s="118">
        <f>+ЗДТГ!C122</f>
        <v>0</v>
      </c>
      <c r="E22" s="118">
        <f>+ЗДТГ!D122</f>
        <v>0</v>
      </c>
      <c r="F22" s="118">
        <f>+ЗДТГ!E122</f>
        <v>0</v>
      </c>
      <c r="G22" s="118">
        <f>+ЗДТГ!F122</f>
        <v>0</v>
      </c>
      <c r="H22" s="118">
        <f>+ЗДТГ!G122</f>
        <v>0</v>
      </c>
      <c r="I22" s="118">
        <f>+ЗДТГ!H122</f>
        <v>0</v>
      </c>
      <c r="J22" s="118">
        <f>+ЗДТГ!I122</f>
        <v>0</v>
      </c>
      <c r="K22" s="118">
        <f>+ЗДТГ!J122</f>
        <v>0</v>
      </c>
      <c r="L22" s="116"/>
      <c r="M22" s="116"/>
      <c r="N22" s="116"/>
      <c r="O22" s="116"/>
    </row>
    <row r="23" spans="1:15" x14ac:dyDescent="0.2">
      <c r="A23" s="257"/>
      <c r="B23" s="253" t="s">
        <v>126</v>
      </c>
      <c r="C23" s="253"/>
      <c r="D23" s="118">
        <f>+ЗДТГ!C123</f>
        <v>0</v>
      </c>
      <c r="E23" s="118">
        <f>+ЗДТГ!D123</f>
        <v>2277.6000000000349</v>
      </c>
      <c r="F23" s="118">
        <f>+ЗДТГ!E123</f>
        <v>-13090.099999999997</v>
      </c>
      <c r="G23" s="118">
        <f>+ЗДТГ!F123</f>
        <v>-10812.499999999971</v>
      </c>
      <c r="H23" s="118">
        <f>+ЗДТГ!G123</f>
        <v>10812.499999999982</v>
      </c>
      <c r="I23" s="118">
        <f>+ЗДТГ!H123</f>
        <v>0</v>
      </c>
      <c r="J23" s="118">
        <f>+ЗДТГ!I123</f>
        <v>0</v>
      </c>
      <c r="K23" s="118">
        <f>+ЗДТГ!J123</f>
        <v>0</v>
      </c>
      <c r="L23" s="116"/>
      <c r="M23" s="116"/>
      <c r="N23" s="116"/>
      <c r="O23" s="116"/>
    </row>
    <row r="24" spans="1:15" x14ac:dyDescent="0.2">
      <c r="A24" s="257" t="s">
        <v>250</v>
      </c>
      <c r="B24" s="248" t="s">
        <v>120</v>
      </c>
      <c r="C24" s="249"/>
      <c r="D24" s="115">
        <f>+ОНХСан!C19</f>
        <v>68481.2</v>
      </c>
      <c r="E24" s="115">
        <f>+ОНХСан!D19</f>
        <v>22209.200000000001</v>
      </c>
      <c r="F24" s="115">
        <f>+ОНХСан!E19</f>
        <v>46272</v>
      </c>
      <c r="G24" s="115">
        <f>+ОНХСан!F19</f>
        <v>68481.2</v>
      </c>
      <c r="H24" s="115">
        <f>+ОНХСан!G19</f>
        <v>0</v>
      </c>
      <c r="I24" s="115">
        <f>+ОНХСан!H19</f>
        <v>0</v>
      </c>
      <c r="J24" s="115">
        <f>+ОНХСан!I19</f>
        <v>0</v>
      </c>
      <c r="K24" s="115">
        <f>+ОНХСан!J19</f>
        <v>68481.2</v>
      </c>
      <c r="L24" s="116"/>
      <c r="M24" s="116"/>
      <c r="N24" s="116"/>
      <c r="O24" s="116"/>
    </row>
    <row r="25" spans="1:15" x14ac:dyDescent="0.2">
      <c r="A25" s="257"/>
      <c r="B25" s="268" t="s">
        <v>121</v>
      </c>
      <c r="C25" s="269"/>
      <c r="D25" s="117">
        <f>+ОНХСан!C20</f>
        <v>68481.2</v>
      </c>
      <c r="E25" s="117">
        <f>+ОНХСан!D20</f>
        <v>52215.199999999997</v>
      </c>
      <c r="F25" s="117">
        <f>+ОНХСан!E20</f>
        <v>20346</v>
      </c>
      <c r="G25" s="117">
        <f>+ОНХСан!F20</f>
        <v>72561.2</v>
      </c>
      <c r="H25" s="117">
        <f>+ОНХСан!G20</f>
        <v>-4080</v>
      </c>
      <c r="I25" s="117">
        <f>+ОНХСан!H20</f>
        <v>0</v>
      </c>
      <c r="J25" s="117">
        <f>+ОНХСан!I20</f>
        <v>0</v>
      </c>
      <c r="K25" s="117">
        <f>+ОНХСан!J20</f>
        <v>68481.2</v>
      </c>
      <c r="L25" s="116"/>
      <c r="M25" s="116"/>
      <c r="N25" s="116"/>
      <c r="O25" s="116"/>
    </row>
    <row r="26" spans="1:15" x14ac:dyDescent="0.2">
      <c r="A26" s="257"/>
      <c r="B26" s="60"/>
      <c r="C26" s="62" t="s">
        <v>246</v>
      </c>
      <c r="D26" s="118">
        <f>+ОНХСан!C21</f>
        <v>0</v>
      </c>
      <c r="E26" s="118">
        <f>+ОНХСан!D21</f>
        <v>0</v>
      </c>
      <c r="F26" s="118">
        <f>+ОНХСан!E21</f>
        <v>0</v>
      </c>
      <c r="G26" s="118">
        <f>+ОНХСан!F21</f>
        <v>0</v>
      </c>
      <c r="H26" s="118">
        <f>+ОНХСан!G21</f>
        <v>0</v>
      </c>
      <c r="I26" s="118">
        <f>+ОНХСан!H21</f>
        <v>0</v>
      </c>
      <c r="J26" s="118">
        <f>+ОНХСан!I21</f>
        <v>0</v>
      </c>
      <c r="K26" s="118">
        <f>+ОНХСан!J21</f>
        <v>0</v>
      </c>
      <c r="L26" s="116"/>
      <c r="M26" s="116"/>
      <c r="N26" s="116"/>
      <c r="O26" s="116"/>
    </row>
    <row r="27" spans="1:15" x14ac:dyDescent="0.2">
      <c r="A27" s="257"/>
      <c r="B27" s="61"/>
      <c r="C27" s="62" t="s">
        <v>129</v>
      </c>
      <c r="D27" s="118">
        <f>+ОНХСан!C22</f>
        <v>7919</v>
      </c>
      <c r="E27" s="118">
        <f>+ОНХСан!D22</f>
        <v>0</v>
      </c>
      <c r="F27" s="118">
        <f>+ОНХСан!E22</f>
        <v>7919</v>
      </c>
      <c r="G27" s="118">
        <f>+ОНХСан!F22</f>
        <v>7919</v>
      </c>
      <c r="H27" s="118">
        <f>+ОНХСан!G22</f>
        <v>0</v>
      </c>
      <c r="I27" s="118">
        <f>+ОНХСан!H22</f>
        <v>0</v>
      </c>
      <c r="J27" s="118">
        <f>+ОНХСан!I22</f>
        <v>0</v>
      </c>
      <c r="K27" s="118">
        <f>+ОНХСан!J22</f>
        <v>7919</v>
      </c>
      <c r="L27" s="116"/>
      <c r="M27" s="116"/>
      <c r="N27" s="116"/>
      <c r="O27" s="116"/>
    </row>
    <row r="28" spans="1:15" x14ac:dyDescent="0.2">
      <c r="A28" s="257"/>
      <c r="B28" s="20"/>
      <c r="C28" s="21" t="s">
        <v>244</v>
      </c>
      <c r="D28" s="118">
        <f>+ОНХСан!C23</f>
        <v>0</v>
      </c>
      <c r="E28" s="118">
        <f>+ОНХСан!D23</f>
        <v>3120</v>
      </c>
      <c r="F28" s="118">
        <f>+ОНХСан!E23</f>
        <v>960</v>
      </c>
      <c r="G28" s="118">
        <f>+ОНХСан!F23</f>
        <v>4080</v>
      </c>
      <c r="H28" s="118">
        <f>+ОНХСан!G23</f>
        <v>-4080</v>
      </c>
      <c r="I28" s="118">
        <f>+ОНХСан!H23</f>
        <v>0</v>
      </c>
      <c r="J28" s="118">
        <f>+ОНХСан!I23</f>
        <v>0</v>
      </c>
      <c r="K28" s="118">
        <f>+ОНХСан!J23</f>
        <v>0</v>
      </c>
      <c r="L28" s="116"/>
      <c r="M28" s="116"/>
      <c r="N28" s="116"/>
      <c r="O28" s="116"/>
    </row>
    <row r="29" spans="1:15" x14ac:dyDescent="0.2">
      <c r="A29" s="257"/>
      <c r="B29" s="20"/>
      <c r="C29" s="21" t="s">
        <v>245</v>
      </c>
      <c r="D29" s="118">
        <f>+ОНХСан!C24</f>
        <v>57209.2</v>
      </c>
      <c r="E29" s="118">
        <f>+ОНХСан!D24</f>
        <v>49095.199999999997</v>
      </c>
      <c r="F29" s="118">
        <f>+ОНХСан!E24</f>
        <v>8114</v>
      </c>
      <c r="G29" s="118">
        <f>+ОНХСан!F24</f>
        <v>57209.2</v>
      </c>
      <c r="H29" s="118">
        <f>+ОНХСан!G24</f>
        <v>0</v>
      </c>
      <c r="I29" s="118">
        <f>+ОНХСан!H24</f>
        <v>0</v>
      </c>
      <c r="J29" s="118">
        <f>+ОНХСан!I24</f>
        <v>0</v>
      </c>
      <c r="K29" s="118">
        <f>+ОНХСан!J24</f>
        <v>57209.2</v>
      </c>
      <c r="L29" s="116"/>
      <c r="M29" s="116"/>
      <c r="N29" s="116"/>
      <c r="O29" s="116"/>
    </row>
    <row r="30" spans="1:15" x14ac:dyDescent="0.2">
      <c r="A30" s="257"/>
      <c r="B30" s="20"/>
      <c r="C30" s="21" t="s">
        <v>280</v>
      </c>
      <c r="D30" s="118">
        <f>+ОНХСан!C25</f>
        <v>3353</v>
      </c>
      <c r="E30" s="118">
        <f>+ОНХСан!D25</f>
        <v>0</v>
      </c>
      <c r="F30" s="118">
        <f>+ОНХСан!E25</f>
        <v>3353</v>
      </c>
      <c r="G30" s="118">
        <f>+ОНХСан!F25</f>
        <v>3353</v>
      </c>
      <c r="H30" s="118">
        <f>+ОНХСан!G25</f>
        <v>0</v>
      </c>
      <c r="I30" s="118">
        <f>+ОНХСан!H25</f>
        <v>0</v>
      </c>
      <c r="J30" s="118">
        <f>+ОНХСан!I25</f>
        <v>0</v>
      </c>
      <c r="K30" s="118">
        <f>+ОНХСан!J25</f>
        <v>3353</v>
      </c>
      <c r="L30" s="116"/>
      <c r="M30" s="116"/>
      <c r="N30" s="116"/>
      <c r="O30" s="116"/>
    </row>
    <row r="31" spans="1:15" x14ac:dyDescent="0.2">
      <c r="A31" s="257"/>
      <c r="B31" s="20"/>
      <c r="C31" s="21" t="s">
        <v>266</v>
      </c>
      <c r="D31" s="118">
        <f>+ОНХСан!C26</f>
        <v>0</v>
      </c>
      <c r="E31" s="118">
        <f>+ОНХСан!D26</f>
        <v>3353</v>
      </c>
      <c r="F31" s="118">
        <f>+ОНХСан!E26</f>
        <v>0</v>
      </c>
      <c r="G31" s="118">
        <f>+ОНХСан!F26</f>
        <v>0</v>
      </c>
      <c r="H31" s="118">
        <f>+ОНХСан!G26</f>
        <v>0</v>
      </c>
      <c r="I31" s="118">
        <f>+ОНХСан!H26</f>
        <v>0</v>
      </c>
      <c r="J31" s="118">
        <f>+ОНХСан!I26</f>
        <v>0</v>
      </c>
      <c r="K31" s="118">
        <f>+ОНХСан!J26</f>
        <v>0</v>
      </c>
      <c r="L31" s="116"/>
      <c r="M31" s="116"/>
      <c r="N31" s="116"/>
      <c r="O31" s="116"/>
    </row>
    <row r="32" spans="1:15" x14ac:dyDescent="0.2">
      <c r="A32" s="257"/>
      <c r="B32" s="253" t="s">
        <v>126</v>
      </c>
      <c r="C32" s="253"/>
      <c r="D32" s="118">
        <f>+ОНХСан!C27</f>
        <v>0</v>
      </c>
      <c r="E32" s="118">
        <f>+ОНХСан!D27</f>
        <v>33359</v>
      </c>
      <c r="F32" s="118">
        <f>+ОНХСан!E27</f>
        <v>-25926</v>
      </c>
      <c r="G32" s="118">
        <f>+ОНХСан!F27</f>
        <v>4080</v>
      </c>
      <c r="H32" s="118">
        <f>+ОНХСан!G27</f>
        <v>-4080</v>
      </c>
      <c r="I32" s="118">
        <f>+ОНХСан!H27</f>
        <v>0</v>
      </c>
      <c r="J32" s="118">
        <f>+ОНХСан!I27</f>
        <v>0</v>
      </c>
      <c r="K32" s="118">
        <f>+ОНХСан!J27</f>
        <v>0</v>
      </c>
      <c r="L32" s="116"/>
      <c r="M32" s="116"/>
      <c r="N32" s="116"/>
      <c r="O32" s="116"/>
    </row>
    <row r="33" spans="1:15" x14ac:dyDescent="0.2">
      <c r="A33" s="257" t="s">
        <v>251</v>
      </c>
      <c r="B33" s="248" t="s">
        <v>120</v>
      </c>
      <c r="C33" s="249"/>
      <c r="D33" s="115">
        <f>+Сургууль!C104</f>
        <v>448821.10000000003</v>
      </c>
      <c r="E33" s="115">
        <f>+Сургууль!D104</f>
        <v>444975.60000000003</v>
      </c>
      <c r="F33" s="115">
        <f>+Сургууль!E104</f>
        <v>3289.7000000000003</v>
      </c>
      <c r="G33" s="115">
        <f>+Сургууль!F104</f>
        <v>448265.29999999993</v>
      </c>
      <c r="H33" s="115">
        <f>+Сургууль!G104</f>
        <v>555.80000000010477</v>
      </c>
      <c r="I33" s="115">
        <f>+Сургууль!H104</f>
        <v>0</v>
      </c>
      <c r="J33" s="115">
        <f>+Сургууль!I104</f>
        <v>0</v>
      </c>
      <c r="K33" s="115">
        <f>+Сургууль!J104</f>
        <v>448821.10000000003</v>
      </c>
      <c r="L33" s="116"/>
      <c r="M33" s="116"/>
      <c r="N33" s="116"/>
      <c r="O33" s="116"/>
    </row>
    <row r="34" spans="1:15" x14ac:dyDescent="0.2">
      <c r="A34" s="257"/>
      <c r="B34" s="268" t="s">
        <v>121</v>
      </c>
      <c r="C34" s="269"/>
      <c r="D34" s="117">
        <f>+Сургууль!C105</f>
        <v>448821.1</v>
      </c>
      <c r="E34" s="117">
        <f>+Сургууль!D105</f>
        <v>448756.89999999997</v>
      </c>
      <c r="F34" s="117">
        <f>+Сургууль!E105</f>
        <v>64.2</v>
      </c>
      <c r="G34" s="117">
        <f>+Сургууль!F105</f>
        <v>448821.1</v>
      </c>
      <c r="H34" s="117">
        <f>+Сургууль!G105</f>
        <v>0</v>
      </c>
      <c r="I34" s="117">
        <f>+Сургууль!H105</f>
        <v>0</v>
      </c>
      <c r="J34" s="117">
        <f>+Сургууль!I105</f>
        <v>0</v>
      </c>
      <c r="K34" s="117">
        <f>+Сургууль!J105</f>
        <v>448821.1</v>
      </c>
      <c r="L34" s="116"/>
      <c r="M34" s="116"/>
      <c r="N34" s="116"/>
      <c r="O34" s="116"/>
    </row>
    <row r="35" spans="1:15" x14ac:dyDescent="0.2">
      <c r="A35" s="257"/>
      <c r="B35" s="60"/>
      <c r="C35" s="62" t="s">
        <v>246</v>
      </c>
      <c r="D35" s="118">
        <f>+Сургууль!C106</f>
        <v>447821.1</v>
      </c>
      <c r="E35" s="118">
        <f>+Сургууль!D106</f>
        <v>447821.1</v>
      </c>
      <c r="F35" s="118">
        <f>+Сургууль!E106</f>
        <v>0</v>
      </c>
      <c r="G35" s="118">
        <f>+Сургууль!F106</f>
        <v>447821.1</v>
      </c>
      <c r="H35" s="118">
        <f>+Сургууль!G106</f>
        <v>0</v>
      </c>
      <c r="I35" s="118">
        <f>+Сургууль!H106</f>
        <v>0</v>
      </c>
      <c r="J35" s="118">
        <f>+Сургууль!I106</f>
        <v>0</v>
      </c>
      <c r="K35" s="118">
        <f>+Сургууль!J106</f>
        <v>447821.1</v>
      </c>
      <c r="L35" s="116"/>
      <c r="M35" s="116"/>
      <c r="N35" s="116"/>
      <c r="O35" s="116"/>
    </row>
    <row r="36" spans="1:15" x14ac:dyDescent="0.2">
      <c r="A36" s="257"/>
      <c r="B36" s="61"/>
      <c r="C36" s="62" t="s">
        <v>129</v>
      </c>
      <c r="D36" s="118">
        <f>+Сургууль!C107</f>
        <v>0</v>
      </c>
      <c r="E36" s="118">
        <f>+Сургууль!D107</f>
        <v>0</v>
      </c>
      <c r="F36" s="118">
        <f>+Сургууль!E107</f>
        <v>0</v>
      </c>
      <c r="G36" s="118">
        <f>+Сургууль!F107</f>
        <v>0</v>
      </c>
      <c r="H36" s="118">
        <f>+Сургууль!G107</f>
        <v>0</v>
      </c>
      <c r="I36" s="118">
        <f>+Сургууль!H107</f>
        <v>0</v>
      </c>
      <c r="J36" s="118">
        <f>+Сургууль!I107</f>
        <v>0</v>
      </c>
      <c r="K36" s="118">
        <f>+Сургууль!J107</f>
        <v>0</v>
      </c>
      <c r="L36" s="116"/>
      <c r="M36" s="116"/>
      <c r="N36" s="116"/>
      <c r="O36" s="116"/>
    </row>
    <row r="37" spans="1:15" x14ac:dyDescent="0.2">
      <c r="A37" s="257"/>
      <c r="B37" s="20"/>
      <c r="C37" s="21" t="s">
        <v>244</v>
      </c>
      <c r="D37" s="118">
        <f>+Сургууль!C108</f>
        <v>1000</v>
      </c>
      <c r="E37" s="118">
        <f>+Сургууль!D108</f>
        <v>935.8</v>
      </c>
      <c r="F37" s="118">
        <f>+Сургууль!E108</f>
        <v>64.2</v>
      </c>
      <c r="G37" s="118">
        <f>+Сургууль!F108</f>
        <v>1000</v>
      </c>
      <c r="H37" s="118">
        <f>+Сургууль!G108</f>
        <v>0</v>
      </c>
      <c r="I37" s="118">
        <f>+Сургууль!H108</f>
        <v>0</v>
      </c>
      <c r="J37" s="118">
        <f>+Сургууль!I108</f>
        <v>0</v>
      </c>
      <c r="K37" s="118">
        <f>+Сургууль!J108</f>
        <v>1000</v>
      </c>
      <c r="L37" s="116"/>
      <c r="M37" s="116"/>
      <c r="N37" s="116"/>
      <c r="O37" s="116"/>
    </row>
    <row r="38" spans="1:15" x14ac:dyDescent="0.2">
      <c r="A38" s="257"/>
      <c r="B38" s="20"/>
      <c r="C38" s="21" t="s">
        <v>245</v>
      </c>
      <c r="D38" s="118">
        <f>+Сургууль!C109</f>
        <v>0</v>
      </c>
      <c r="E38" s="118">
        <f>+Сургууль!D109</f>
        <v>0</v>
      </c>
      <c r="F38" s="118">
        <f>+Сургууль!E109</f>
        <v>0</v>
      </c>
      <c r="G38" s="118">
        <f>+Сургууль!F109</f>
        <v>0</v>
      </c>
      <c r="H38" s="118">
        <f>+Сургууль!G109</f>
        <v>0</v>
      </c>
      <c r="I38" s="118">
        <f>+Сургууль!H109</f>
        <v>0</v>
      </c>
      <c r="J38" s="118">
        <f>+Сургууль!I109</f>
        <v>0</v>
      </c>
      <c r="K38" s="118">
        <f>+Сургууль!J109</f>
        <v>0</v>
      </c>
      <c r="L38" s="116"/>
      <c r="M38" s="116"/>
      <c r="N38" s="116"/>
      <c r="O38" s="116"/>
    </row>
    <row r="39" spans="1:15" x14ac:dyDescent="0.2">
      <c r="A39" s="257"/>
      <c r="B39" s="20"/>
      <c r="C39" s="21" t="s">
        <v>280</v>
      </c>
      <c r="D39" s="118">
        <f>+Сургууль!C110</f>
        <v>0</v>
      </c>
      <c r="E39" s="118">
        <f>+Сургууль!D110</f>
        <v>0</v>
      </c>
      <c r="F39" s="118">
        <f>+Сургууль!E110</f>
        <v>0</v>
      </c>
      <c r="G39" s="118">
        <f>+Сургууль!F110</f>
        <v>0</v>
      </c>
      <c r="H39" s="118">
        <f>+Сургууль!G110</f>
        <v>0</v>
      </c>
      <c r="I39" s="118">
        <f>+Сургууль!H110</f>
        <v>0</v>
      </c>
      <c r="J39" s="118">
        <f>+Сургууль!I110</f>
        <v>0</v>
      </c>
      <c r="K39" s="118">
        <f>+Сургууль!J110</f>
        <v>0</v>
      </c>
      <c r="L39" s="116"/>
      <c r="M39" s="116"/>
      <c r="N39" s="116"/>
      <c r="O39" s="116"/>
    </row>
    <row r="40" spans="1:15" x14ac:dyDescent="0.2">
      <c r="A40" s="257"/>
      <c r="B40" s="20"/>
      <c r="C40" s="21" t="s">
        <v>266</v>
      </c>
      <c r="D40" s="118">
        <f>+Сургууль!C111</f>
        <v>0</v>
      </c>
      <c r="E40" s="118">
        <f>+Сургууль!D111</f>
        <v>0</v>
      </c>
      <c r="F40" s="118">
        <f>+Сургууль!E111</f>
        <v>0</v>
      </c>
      <c r="G40" s="118">
        <f>+Сургууль!F111</f>
        <v>0</v>
      </c>
      <c r="H40" s="118">
        <f>+Сургууль!G111</f>
        <v>0</v>
      </c>
      <c r="I40" s="118">
        <f>+Сургууль!H111</f>
        <v>0</v>
      </c>
      <c r="J40" s="118">
        <f>+Сургууль!I111</f>
        <v>0</v>
      </c>
      <c r="K40" s="118">
        <f>+Сургууль!J111</f>
        <v>0</v>
      </c>
      <c r="L40" s="116"/>
      <c r="M40" s="116"/>
      <c r="N40" s="116"/>
      <c r="O40" s="116"/>
    </row>
    <row r="41" spans="1:15" x14ac:dyDescent="0.2">
      <c r="A41" s="257"/>
      <c r="B41" s="253" t="s">
        <v>126</v>
      </c>
      <c r="C41" s="253"/>
      <c r="D41" s="118">
        <f>+Сургууль!C112</f>
        <v>0</v>
      </c>
      <c r="E41" s="118">
        <f>+Сургууль!D112</f>
        <v>3781.2999999999302</v>
      </c>
      <c r="F41" s="118">
        <f>+Сургууль!E112</f>
        <v>-3225.5000000000005</v>
      </c>
      <c r="G41" s="118">
        <f>+Сургууль!F112</f>
        <v>555.80000000004657</v>
      </c>
      <c r="H41" s="118">
        <f>+Сургууль!G112</f>
        <v>-555.80000000010477</v>
      </c>
      <c r="I41" s="118">
        <f>+Сургууль!H112</f>
        <v>0</v>
      </c>
      <c r="J41" s="118">
        <f>+Сургууль!I112</f>
        <v>0</v>
      </c>
      <c r="K41" s="118">
        <f>+Сургууль!J112</f>
        <v>0</v>
      </c>
      <c r="L41" s="116"/>
      <c r="M41" s="116"/>
      <c r="N41" s="116"/>
      <c r="O41" s="116"/>
    </row>
    <row r="42" spans="1:15" x14ac:dyDescent="0.2">
      <c r="A42" s="257" t="s">
        <v>252</v>
      </c>
      <c r="B42" s="248" t="s">
        <v>120</v>
      </c>
      <c r="C42" s="249"/>
      <c r="D42" s="115">
        <f>+Цэцэрлэг!C85</f>
        <v>204008.7</v>
      </c>
      <c r="E42" s="115">
        <f>+Цэцэрлэг!D85</f>
        <v>203311.19999999995</v>
      </c>
      <c r="F42" s="115">
        <f>+Цэцэрлэг!E85</f>
        <v>697.5</v>
      </c>
      <c r="G42" s="115">
        <f>+Цэцэрлэг!F85</f>
        <v>204008.69999999998</v>
      </c>
      <c r="H42" s="115">
        <f>+Цэцэрлэг!G85</f>
        <v>0</v>
      </c>
      <c r="I42" s="115">
        <f>+Цэцэрлэг!H85</f>
        <v>0</v>
      </c>
      <c r="J42" s="115">
        <f>+Цэцэрлэг!I85</f>
        <v>0</v>
      </c>
      <c r="K42" s="115">
        <f>+Цэцэрлэг!J85</f>
        <v>204008.7</v>
      </c>
      <c r="L42" s="116"/>
      <c r="M42" s="116"/>
      <c r="N42" s="116"/>
      <c r="O42" s="116"/>
    </row>
    <row r="43" spans="1:15" x14ac:dyDescent="0.2">
      <c r="A43" s="257"/>
      <c r="B43" s="268" t="s">
        <v>121</v>
      </c>
      <c r="C43" s="269"/>
      <c r="D43" s="117">
        <f>+Цэцэрлэг!C86</f>
        <v>204008.7</v>
      </c>
      <c r="E43" s="117">
        <f>+Цэцэрлэг!D86</f>
        <v>204008.7</v>
      </c>
      <c r="F43" s="117">
        <f>+Цэцэрлэг!E86</f>
        <v>0</v>
      </c>
      <c r="G43" s="117">
        <f>+Цэцэрлэг!F86</f>
        <v>204008.7</v>
      </c>
      <c r="H43" s="117">
        <f>+Цэцэрлэг!G86</f>
        <v>0</v>
      </c>
      <c r="I43" s="117">
        <f>+Цэцэрлэг!H86</f>
        <v>0</v>
      </c>
      <c r="J43" s="117">
        <f>+Цэцэрлэг!I86</f>
        <v>0</v>
      </c>
      <c r="K43" s="117">
        <f>+Цэцэрлэг!J86</f>
        <v>204008.7</v>
      </c>
      <c r="L43" s="116"/>
      <c r="M43" s="116"/>
      <c r="N43" s="116"/>
      <c r="O43" s="116"/>
    </row>
    <row r="44" spans="1:15" x14ac:dyDescent="0.2">
      <c r="A44" s="257"/>
      <c r="B44" s="60"/>
      <c r="C44" s="62" t="s">
        <v>246</v>
      </c>
      <c r="D44" s="118">
        <f>+Цэцэрлэг!C87</f>
        <v>204008.7</v>
      </c>
      <c r="E44" s="118">
        <f>+Цэцэрлэг!D87</f>
        <v>204008.7</v>
      </c>
      <c r="F44" s="118">
        <f>+Цэцэрлэг!E87</f>
        <v>0</v>
      </c>
      <c r="G44" s="118">
        <f>+Цэцэрлэг!F87</f>
        <v>204008.7</v>
      </c>
      <c r="H44" s="118">
        <f>+Цэцэрлэг!G87</f>
        <v>0</v>
      </c>
      <c r="I44" s="118">
        <f>+Цэцэрлэг!H87</f>
        <v>0</v>
      </c>
      <c r="J44" s="118">
        <f>+Цэцэрлэг!I87</f>
        <v>0</v>
      </c>
      <c r="K44" s="118">
        <f>+Цэцэрлэг!J87</f>
        <v>204008.7</v>
      </c>
      <c r="L44" s="116"/>
      <c r="M44" s="116"/>
      <c r="N44" s="116"/>
      <c r="O44" s="116"/>
    </row>
    <row r="45" spans="1:15" x14ac:dyDescent="0.2">
      <c r="A45" s="257"/>
      <c r="B45" s="61"/>
      <c r="C45" s="62" t="s">
        <v>129</v>
      </c>
      <c r="D45" s="118">
        <f>+Цэцэрлэг!C88</f>
        <v>0</v>
      </c>
      <c r="E45" s="118">
        <f>+Цэцэрлэг!D88</f>
        <v>0</v>
      </c>
      <c r="F45" s="118">
        <f>+Цэцэрлэг!E88</f>
        <v>0</v>
      </c>
      <c r="G45" s="118">
        <f>+Цэцэрлэг!F88</f>
        <v>0</v>
      </c>
      <c r="H45" s="118">
        <f>+Цэцэрлэг!G88</f>
        <v>0</v>
      </c>
      <c r="I45" s="118">
        <f>+Цэцэрлэг!H88</f>
        <v>0</v>
      </c>
      <c r="J45" s="118">
        <f>+Цэцэрлэг!I88</f>
        <v>0</v>
      </c>
      <c r="K45" s="118">
        <f>+Цэцэрлэг!J88</f>
        <v>0</v>
      </c>
      <c r="L45" s="116"/>
      <c r="M45" s="116"/>
      <c r="N45" s="116"/>
      <c r="O45" s="116"/>
    </row>
    <row r="46" spans="1:15" x14ac:dyDescent="0.2">
      <c r="A46" s="257"/>
      <c r="B46" s="20"/>
      <c r="C46" s="21" t="s">
        <v>244</v>
      </c>
      <c r="D46" s="118">
        <f>+Цэцэрлэг!C89</f>
        <v>0</v>
      </c>
      <c r="E46" s="118">
        <f>+Цэцэрлэг!D89</f>
        <v>0</v>
      </c>
      <c r="F46" s="118">
        <f>+Цэцэрлэг!E89</f>
        <v>0</v>
      </c>
      <c r="G46" s="118">
        <f>+Цэцэрлэг!F89</f>
        <v>0</v>
      </c>
      <c r="H46" s="118">
        <f>+Цэцэрлэг!G89</f>
        <v>0</v>
      </c>
      <c r="I46" s="118">
        <f>+Цэцэрлэг!H89</f>
        <v>0</v>
      </c>
      <c r="J46" s="118">
        <f>+Цэцэрлэг!I89</f>
        <v>0</v>
      </c>
      <c r="K46" s="118">
        <f>+Цэцэрлэг!J89</f>
        <v>0</v>
      </c>
      <c r="L46" s="116"/>
      <c r="M46" s="116"/>
      <c r="N46" s="116"/>
      <c r="O46" s="116"/>
    </row>
    <row r="47" spans="1:15" x14ac:dyDescent="0.2">
      <c r="A47" s="257"/>
      <c r="B47" s="20"/>
      <c r="C47" s="21" t="s">
        <v>245</v>
      </c>
      <c r="D47" s="118">
        <f>+Цэцэрлэг!C90</f>
        <v>0</v>
      </c>
      <c r="E47" s="118">
        <f>+Цэцэрлэг!D90</f>
        <v>0</v>
      </c>
      <c r="F47" s="118">
        <f>+Цэцэрлэг!E90</f>
        <v>0</v>
      </c>
      <c r="G47" s="118">
        <f>+Цэцэрлэг!F90</f>
        <v>0</v>
      </c>
      <c r="H47" s="118">
        <f>+Цэцэрлэг!G90</f>
        <v>0</v>
      </c>
      <c r="I47" s="118">
        <f>+Цэцэрлэг!H90</f>
        <v>0</v>
      </c>
      <c r="J47" s="118">
        <f>+Цэцэрлэг!I90</f>
        <v>0</v>
      </c>
      <c r="K47" s="118">
        <f>+Цэцэрлэг!J90</f>
        <v>0</v>
      </c>
      <c r="L47" s="116"/>
      <c r="M47" s="116"/>
      <c r="N47" s="116"/>
      <c r="O47" s="116"/>
    </row>
    <row r="48" spans="1:15" x14ac:dyDescent="0.2">
      <c r="A48" s="257"/>
      <c r="B48" s="20"/>
      <c r="C48" s="21" t="s">
        <v>280</v>
      </c>
      <c r="D48" s="118">
        <f>+Цэцэрлэг!C91</f>
        <v>0</v>
      </c>
      <c r="E48" s="118">
        <f>+Цэцэрлэг!D91</f>
        <v>0</v>
      </c>
      <c r="F48" s="118">
        <f>+Цэцэрлэг!E91</f>
        <v>0</v>
      </c>
      <c r="G48" s="118">
        <f>+Цэцэрлэг!F91</f>
        <v>0</v>
      </c>
      <c r="H48" s="118">
        <f>+Цэцэрлэг!G91</f>
        <v>0</v>
      </c>
      <c r="I48" s="118">
        <f>+Цэцэрлэг!H91</f>
        <v>0</v>
      </c>
      <c r="J48" s="118">
        <f>+Цэцэрлэг!I91</f>
        <v>0</v>
      </c>
      <c r="K48" s="118">
        <f>+Цэцэрлэг!J91</f>
        <v>0</v>
      </c>
      <c r="L48" s="116"/>
      <c r="M48" s="116"/>
      <c r="N48" s="116"/>
      <c r="O48" s="116"/>
    </row>
    <row r="49" spans="1:15" x14ac:dyDescent="0.2">
      <c r="A49" s="257"/>
      <c r="B49" s="20"/>
      <c r="C49" s="21" t="s">
        <v>266</v>
      </c>
      <c r="D49" s="118">
        <f>+Цэцэрлэг!C92</f>
        <v>0</v>
      </c>
      <c r="E49" s="118">
        <f>+Цэцэрлэг!D92</f>
        <v>0</v>
      </c>
      <c r="F49" s="118">
        <f>+Цэцэрлэг!E92</f>
        <v>0</v>
      </c>
      <c r="G49" s="118">
        <f>+Цэцэрлэг!F92</f>
        <v>0</v>
      </c>
      <c r="H49" s="118">
        <f>+Цэцэрлэг!G92</f>
        <v>0</v>
      </c>
      <c r="I49" s="118">
        <f>+Цэцэрлэг!H92</f>
        <v>0</v>
      </c>
      <c r="J49" s="118">
        <f>+Цэцэрлэг!I92</f>
        <v>0</v>
      </c>
      <c r="K49" s="118">
        <f>+Цэцэрлэг!J92</f>
        <v>0</v>
      </c>
      <c r="L49" s="116"/>
      <c r="M49" s="116"/>
      <c r="N49" s="116"/>
      <c r="O49" s="116"/>
    </row>
    <row r="50" spans="1:15" x14ac:dyDescent="0.2">
      <c r="A50" s="257"/>
      <c r="B50" s="253" t="s">
        <v>126</v>
      </c>
      <c r="C50" s="253"/>
      <c r="D50" s="118">
        <f>+Цэцэрлэг!C93</f>
        <v>0</v>
      </c>
      <c r="E50" s="118">
        <f>+Цэцэрлэг!D93</f>
        <v>697.50000000005821</v>
      </c>
      <c r="F50" s="118">
        <f>+Цэцэрлэг!E93</f>
        <v>-697.5</v>
      </c>
      <c r="G50" s="118">
        <f>+Цэцэрлэг!F93</f>
        <v>0</v>
      </c>
      <c r="H50" s="118">
        <f>+Цэцэрлэг!G93</f>
        <v>0</v>
      </c>
      <c r="I50" s="118">
        <f>+Цэцэрлэг!H93</f>
        <v>0</v>
      </c>
      <c r="J50" s="118">
        <f>+Цэцэрлэг!I93</f>
        <v>0</v>
      </c>
      <c r="K50" s="118">
        <f>+Цэцэрлэг!J93</f>
        <v>0</v>
      </c>
      <c r="L50" s="116"/>
      <c r="M50" s="116"/>
      <c r="N50" s="116"/>
      <c r="O50" s="116"/>
    </row>
    <row r="51" spans="1:15" x14ac:dyDescent="0.2">
      <c r="A51" s="257" t="s">
        <v>253</v>
      </c>
      <c r="B51" s="248" t="s">
        <v>120</v>
      </c>
      <c r="C51" s="249"/>
      <c r="D51" s="115">
        <f>+'Соёлын төв'!C86</f>
        <v>71832.099999999991</v>
      </c>
      <c r="E51" s="115">
        <f>+'Соёлын төв'!D86</f>
        <v>71424.299999999988</v>
      </c>
      <c r="F51" s="115">
        <f>+'Соёлын төв'!E86</f>
        <v>407.80000000000007</v>
      </c>
      <c r="G51" s="115">
        <f>+'Соёлын төв'!F86</f>
        <v>71832.099999999991</v>
      </c>
      <c r="H51" s="115">
        <f>+'Соёлын төв'!G86</f>
        <v>0</v>
      </c>
      <c r="I51" s="115">
        <f>+'Соёлын төв'!H86</f>
        <v>0</v>
      </c>
      <c r="J51" s="115">
        <f>+'Соёлын төв'!I86</f>
        <v>0</v>
      </c>
      <c r="K51" s="115">
        <f>+'Соёлын төв'!J86</f>
        <v>71832.099999999991</v>
      </c>
      <c r="L51" s="116"/>
      <c r="M51" s="116"/>
      <c r="N51" s="116"/>
      <c r="O51" s="116"/>
    </row>
    <row r="52" spans="1:15" x14ac:dyDescent="0.2">
      <c r="A52" s="257"/>
      <c r="B52" s="268" t="s">
        <v>121</v>
      </c>
      <c r="C52" s="269"/>
      <c r="D52" s="117">
        <f>+'Соёлын төв'!C87</f>
        <v>71832.100000000006</v>
      </c>
      <c r="E52" s="117">
        <f>+'Соёлын төв'!D87</f>
        <v>71931</v>
      </c>
      <c r="F52" s="117">
        <f>+'Соёлын төв'!E87</f>
        <v>0</v>
      </c>
      <c r="G52" s="117">
        <f>+'Соёлын төв'!F87</f>
        <v>71931</v>
      </c>
      <c r="H52" s="117">
        <f>+'Соёлын төв'!G87</f>
        <v>0</v>
      </c>
      <c r="I52" s="117">
        <f>+'Соёлын төв'!H87</f>
        <v>0</v>
      </c>
      <c r="J52" s="117">
        <f>+'Соёлын төв'!I87</f>
        <v>0</v>
      </c>
      <c r="K52" s="117">
        <f>+'Соёлын төв'!J87</f>
        <v>71832.100000000006</v>
      </c>
      <c r="L52" s="116"/>
      <c r="M52" s="116"/>
      <c r="N52" s="116"/>
      <c r="O52" s="116"/>
    </row>
    <row r="53" spans="1:15" x14ac:dyDescent="0.2">
      <c r="A53" s="257"/>
      <c r="B53" s="60"/>
      <c r="C53" s="62" t="s">
        <v>246</v>
      </c>
      <c r="D53" s="118">
        <f>+'Соёлын төв'!C88</f>
        <v>69832.100000000006</v>
      </c>
      <c r="E53" s="118">
        <f>+'Соёлын төв'!D88</f>
        <v>69832.100000000006</v>
      </c>
      <c r="F53" s="118">
        <f>+'Соёлын төв'!E88</f>
        <v>0</v>
      </c>
      <c r="G53" s="118">
        <f>+'Соёлын төв'!F88</f>
        <v>69832.100000000006</v>
      </c>
      <c r="H53" s="118">
        <f>+'Соёлын төв'!G88</f>
        <v>0</v>
      </c>
      <c r="I53" s="118">
        <f>+'Соёлын төв'!H88</f>
        <v>0</v>
      </c>
      <c r="J53" s="118">
        <f>+'Соёлын төв'!I88</f>
        <v>0</v>
      </c>
      <c r="K53" s="118">
        <f>+'Соёлын төв'!J88</f>
        <v>69832.100000000006</v>
      </c>
      <c r="L53" s="116"/>
      <c r="M53" s="116"/>
      <c r="N53" s="116"/>
      <c r="O53" s="116"/>
    </row>
    <row r="54" spans="1:15" x14ac:dyDescent="0.2">
      <c r="A54" s="257"/>
      <c r="B54" s="61"/>
      <c r="C54" s="62" t="s">
        <v>129</v>
      </c>
      <c r="D54" s="118">
        <f>+'Соёлын төв'!C89</f>
        <v>0</v>
      </c>
      <c r="E54" s="118">
        <f>+'Соёлын төв'!D89</f>
        <v>0</v>
      </c>
      <c r="F54" s="118">
        <f>+'Соёлын төв'!E89</f>
        <v>0</v>
      </c>
      <c r="G54" s="118">
        <f>+'Соёлын төв'!F89</f>
        <v>0</v>
      </c>
      <c r="H54" s="118">
        <f>+'Соёлын төв'!G89</f>
        <v>0</v>
      </c>
      <c r="I54" s="118">
        <f>+'Соёлын төв'!H89</f>
        <v>0</v>
      </c>
      <c r="J54" s="118">
        <f>+'Соёлын төв'!I89</f>
        <v>0</v>
      </c>
      <c r="K54" s="118">
        <f>+'Соёлын төв'!J89</f>
        <v>0</v>
      </c>
      <c r="L54" s="116"/>
      <c r="M54" s="116"/>
      <c r="N54" s="116"/>
      <c r="O54" s="116"/>
    </row>
    <row r="55" spans="1:15" x14ac:dyDescent="0.2">
      <c r="A55" s="257"/>
      <c r="B55" s="20"/>
      <c r="C55" s="21" t="s">
        <v>244</v>
      </c>
      <c r="D55" s="118">
        <f>+'Соёлын төв'!C90</f>
        <v>2000</v>
      </c>
      <c r="E55" s="118">
        <f>+'Соёлын төв'!D90</f>
        <v>2098.9</v>
      </c>
      <c r="F55" s="118">
        <f>+'Соёлын төв'!E90</f>
        <v>0</v>
      </c>
      <c r="G55" s="118">
        <f>+'Соёлын төв'!F90</f>
        <v>2098.9</v>
      </c>
      <c r="H55" s="118">
        <f>+'Соёлын төв'!G90</f>
        <v>-98.900000000000091</v>
      </c>
      <c r="I55" s="118">
        <f>+'Соёлын төв'!H90</f>
        <v>0</v>
      </c>
      <c r="J55" s="118">
        <f>+'Соёлын төв'!I90</f>
        <v>0</v>
      </c>
      <c r="K55" s="118">
        <f>+'Соёлын төв'!J90</f>
        <v>2000</v>
      </c>
      <c r="L55" s="116"/>
      <c r="M55" s="116"/>
      <c r="N55" s="116"/>
      <c r="O55" s="116"/>
    </row>
    <row r="56" spans="1:15" x14ac:dyDescent="0.2">
      <c r="A56" s="257"/>
      <c r="B56" s="20"/>
      <c r="C56" s="21" t="s">
        <v>245</v>
      </c>
      <c r="D56" s="118">
        <f>+'Соёлын төв'!C91</f>
        <v>0</v>
      </c>
      <c r="E56" s="118">
        <f>+'Соёлын төв'!D91</f>
        <v>0</v>
      </c>
      <c r="F56" s="118">
        <f>+'Соёлын төв'!E91</f>
        <v>0</v>
      </c>
      <c r="G56" s="118">
        <f>+'Соёлын төв'!F91</f>
        <v>0</v>
      </c>
      <c r="H56" s="118">
        <f>+'Соёлын төв'!G91</f>
        <v>-98.900000000000091</v>
      </c>
      <c r="I56" s="118">
        <f>+'Соёлын төв'!H91</f>
        <v>0</v>
      </c>
      <c r="J56" s="118">
        <f>+'Соёлын төв'!I91</f>
        <v>0</v>
      </c>
      <c r="K56" s="118">
        <f>+'Соёлын төв'!J91</f>
        <v>0</v>
      </c>
      <c r="L56" s="116"/>
      <c r="M56" s="116"/>
      <c r="N56" s="116"/>
      <c r="O56" s="116"/>
    </row>
    <row r="57" spans="1:15" x14ac:dyDescent="0.2">
      <c r="A57" s="257"/>
      <c r="B57" s="20"/>
      <c r="C57" s="21" t="s">
        <v>280</v>
      </c>
      <c r="D57" s="118">
        <f>+'Соёлын төв'!C92</f>
        <v>0</v>
      </c>
      <c r="E57" s="118">
        <f>+'Соёлын төв'!D92</f>
        <v>0</v>
      </c>
      <c r="F57" s="118">
        <f>+'Соёлын төв'!E92</f>
        <v>0</v>
      </c>
      <c r="G57" s="118">
        <f>+'Соёлын төв'!F92</f>
        <v>0</v>
      </c>
      <c r="H57" s="118">
        <f>+'Соёлын төв'!G92</f>
        <v>0</v>
      </c>
      <c r="I57" s="118">
        <f>+'Соёлын төв'!H92</f>
        <v>0</v>
      </c>
      <c r="J57" s="118">
        <f>+'Соёлын төв'!I92</f>
        <v>0</v>
      </c>
      <c r="K57" s="118">
        <f>+'Соёлын төв'!J92</f>
        <v>0</v>
      </c>
      <c r="L57" s="116"/>
      <c r="M57" s="116"/>
      <c r="N57" s="116"/>
      <c r="O57" s="116"/>
    </row>
    <row r="58" spans="1:15" x14ac:dyDescent="0.2">
      <c r="A58" s="257"/>
      <c r="B58" s="20"/>
      <c r="C58" s="21" t="s">
        <v>266</v>
      </c>
      <c r="D58" s="118">
        <f>+'Соёлын төв'!C93</f>
        <v>0</v>
      </c>
      <c r="E58" s="118">
        <f>+'Соёлын төв'!D93</f>
        <v>0</v>
      </c>
      <c r="F58" s="118">
        <f>+'Соёлын төв'!E93</f>
        <v>0</v>
      </c>
      <c r="G58" s="118">
        <f>+'Соёлын төв'!F93</f>
        <v>0</v>
      </c>
      <c r="H58" s="118">
        <f>+'Соёлын төв'!G93</f>
        <v>0</v>
      </c>
      <c r="I58" s="118">
        <f>+'Соёлын төв'!H93</f>
        <v>0</v>
      </c>
      <c r="J58" s="118">
        <f>+'Соёлын төв'!I93</f>
        <v>0</v>
      </c>
      <c r="K58" s="118">
        <f>+'Соёлын төв'!J93</f>
        <v>0</v>
      </c>
      <c r="L58" s="116"/>
      <c r="M58" s="116"/>
      <c r="N58" s="116"/>
      <c r="O58" s="116"/>
    </row>
    <row r="59" spans="1:15" x14ac:dyDescent="0.2">
      <c r="A59" s="257"/>
      <c r="B59" s="253" t="s">
        <v>126</v>
      </c>
      <c r="C59" s="253"/>
      <c r="D59" s="118">
        <f>+'Соёлын төв'!C94</f>
        <v>0</v>
      </c>
      <c r="E59" s="118">
        <f>+'Соёлын төв'!D94</f>
        <v>506.70000000001164</v>
      </c>
      <c r="F59" s="118">
        <f>+'Соёлын төв'!E94</f>
        <v>-407.80000000000007</v>
      </c>
      <c r="G59" s="118">
        <f>+'Соёлын төв'!F94</f>
        <v>98.900000000008731</v>
      </c>
      <c r="H59" s="118">
        <f>+'Соёлын төв'!G94</f>
        <v>0</v>
      </c>
      <c r="I59" s="118">
        <f>+'Соёлын төв'!H94</f>
        <v>0</v>
      </c>
      <c r="J59" s="118">
        <f>+'Соёлын төв'!I94</f>
        <v>0</v>
      </c>
      <c r="K59" s="118">
        <f>+'Соёлын төв'!J94</f>
        <v>0</v>
      </c>
      <c r="L59" s="116"/>
      <c r="M59" s="116"/>
      <c r="N59" s="116"/>
      <c r="O59" s="116"/>
    </row>
    <row r="60" spans="1:15" x14ac:dyDescent="0.2">
      <c r="A60" s="257" t="s">
        <v>254</v>
      </c>
      <c r="B60" s="248" t="s">
        <v>120</v>
      </c>
      <c r="C60" s="249"/>
      <c r="D60" s="115">
        <f>+'Хүн эмнэлэг'!C68</f>
        <v>253491</v>
      </c>
      <c r="E60" s="115">
        <f>+'Хүн эмнэлэг'!D68</f>
        <v>253205.69999999998</v>
      </c>
      <c r="F60" s="115">
        <f>+'Хүн эмнэлэг'!E68</f>
        <v>285.3</v>
      </c>
      <c r="G60" s="115">
        <f>+'Хүн эмнэлэг'!F68</f>
        <v>253491</v>
      </c>
      <c r="H60" s="115">
        <f>+'Хүн эмнэлэг'!G68</f>
        <v>0</v>
      </c>
      <c r="I60" s="115">
        <f>+'Хүн эмнэлэг'!H68</f>
        <v>0</v>
      </c>
      <c r="J60" s="115">
        <f>+'Хүн эмнэлэг'!I68</f>
        <v>0</v>
      </c>
      <c r="K60" s="115">
        <f>+'Хүн эмнэлэг'!J68</f>
        <v>253491</v>
      </c>
      <c r="L60" s="116"/>
      <c r="M60" s="116"/>
      <c r="N60" s="116"/>
      <c r="O60" s="116"/>
    </row>
    <row r="61" spans="1:15" x14ac:dyDescent="0.2">
      <c r="A61" s="257"/>
      <c r="B61" s="268" t="s">
        <v>121</v>
      </c>
      <c r="C61" s="269"/>
      <c r="D61" s="117">
        <f>+'Хүн эмнэлэг'!C69</f>
        <v>253491</v>
      </c>
      <c r="E61" s="117">
        <f>+'Хүн эмнэлэг'!D69</f>
        <v>253491</v>
      </c>
      <c r="F61" s="117">
        <f>+'Хүн эмнэлэг'!E69</f>
        <v>0</v>
      </c>
      <c r="G61" s="117">
        <f>+'Хүн эмнэлэг'!F69</f>
        <v>253491</v>
      </c>
      <c r="H61" s="117">
        <f>+'Хүн эмнэлэг'!G69</f>
        <v>0</v>
      </c>
      <c r="I61" s="117">
        <f>+'Хүн эмнэлэг'!H69</f>
        <v>0</v>
      </c>
      <c r="J61" s="117">
        <f>+'Хүн эмнэлэг'!I69</f>
        <v>0</v>
      </c>
      <c r="K61" s="117">
        <f>+'Хүн эмнэлэг'!J69</f>
        <v>253491</v>
      </c>
      <c r="L61" s="116"/>
      <c r="M61" s="116"/>
      <c r="N61" s="116"/>
      <c r="O61" s="116"/>
    </row>
    <row r="62" spans="1:15" x14ac:dyDescent="0.2">
      <c r="A62" s="257"/>
      <c r="B62" s="60"/>
      <c r="C62" s="62" t="s">
        <v>246</v>
      </c>
      <c r="D62" s="118">
        <f>+'Хүн эмнэлэг'!C70</f>
        <v>253491</v>
      </c>
      <c r="E62" s="118">
        <f>+'Хүн эмнэлэг'!D70</f>
        <v>253491</v>
      </c>
      <c r="F62" s="118">
        <f>+'Хүн эмнэлэг'!E70</f>
        <v>0</v>
      </c>
      <c r="G62" s="118">
        <f>+'Хүн эмнэлэг'!F70</f>
        <v>253491</v>
      </c>
      <c r="H62" s="118">
        <f>+'Хүн эмнэлэг'!G70</f>
        <v>0</v>
      </c>
      <c r="I62" s="118">
        <f>+'Хүн эмнэлэг'!H70</f>
        <v>0</v>
      </c>
      <c r="J62" s="118">
        <f>+'Хүн эмнэлэг'!I70</f>
        <v>0</v>
      </c>
      <c r="K62" s="118">
        <f>+'Хүн эмнэлэг'!J70</f>
        <v>253491</v>
      </c>
      <c r="L62" s="116"/>
      <c r="M62" s="116"/>
      <c r="N62" s="116"/>
      <c r="O62" s="116"/>
    </row>
    <row r="63" spans="1:15" x14ac:dyDescent="0.2">
      <c r="A63" s="257"/>
      <c r="B63" s="61"/>
      <c r="C63" s="62" t="s">
        <v>129</v>
      </c>
      <c r="D63" s="118">
        <f>+'Хүн эмнэлэг'!C71</f>
        <v>0</v>
      </c>
      <c r="E63" s="118">
        <f>+'Хүн эмнэлэг'!D71</f>
        <v>0</v>
      </c>
      <c r="F63" s="118">
        <f>+'Хүн эмнэлэг'!E71</f>
        <v>0</v>
      </c>
      <c r="G63" s="118">
        <f>+'Хүн эмнэлэг'!F71</f>
        <v>0</v>
      </c>
      <c r="H63" s="118">
        <f>+'Хүн эмнэлэг'!G71</f>
        <v>0</v>
      </c>
      <c r="I63" s="118">
        <f>+'Хүн эмнэлэг'!H71</f>
        <v>0</v>
      </c>
      <c r="J63" s="118">
        <f>+'Хүн эмнэлэг'!I71</f>
        <v>0</v>
      </c>
      <c r="K63" s="118">
        <f>+'Хүн эмнэлэг'!J71</f>
        <v>0</v>
      </c>
      <c r="L63" s="116"/>
      <c r="M63" s="116"/>
      <c r="N63" s="116"/>
      <c r="O63" s="116"/>
    </row>
    <row r="64" spans="1:15" x14ac:dyDescent="0.2">
      <c r="A64" s="257"/>
      <c r="B64" s="20"/>
      <c r="C64" s="21" t="s">
        <v>244</v>
      </c>
      <c r="D64" s="118">
        <f>+'Хүн эмнэлэг'!C72</f>
        <v>0</v>
      </c>
      <c r="E64" s="118">
        <f>+'Хүн эмнэлэг'!D72</f>
        <v>0</v>
      </c>
      <c r="F64" s="118">
        <f>+'Хүн эмнэлэг'!E72</f>
        <v>0</v>
      </c>
      <c r="G64" s="118">
        <f>+'Хүн эмнэлэг'!F72</f>
        <v>0</v>
      </c>
      <c r="H64" s="118">
        <f>+'Хүн эмнэлэг'!G72</f>
        <v>0</v>
      </c>
      <c r="I64" s="118">
        <f>+'Хүн эмнэлэг'!H72</f>
        <v>0</v>
      </c>
      <c r="J64" s="118">
        <f>+'Хүн эмнэлэг'!I72</f>
        <v>0</v>
      </c>
      <c r="K64" s="118">
        <f>+'Хүн эмнэлэг'!J72</f>
        <v>0</v>
      </c>
      <c r="L64" s="116"/>
      <c r="M64" s="116"/>
      <c r="N64" s="116"/>
      <c r="O64" s="116"/>
    </row>
    <row r="65" spans="1:15" x14ac:dyDescent="0.2">
      <c r="A65" s="257"/>
      <c r="B65" s="20"/>
      <c r="C65" s="21" t="s">
        <v>245</v>
      </c>
      <c r="D65" s="118">
        <f>+'Хүн эмнэлэг'!C73</f>
        <v>0</v>
      </c>
      <c r="E65" s="118">
        <f>+'Хүн эмнэлэг'!D73</f>
        <v>0</v>
      </c>
      <c r="F65" s="118">
        <f>+'Хүн эмнэлэг'!E73</f>
        <v>0</v>
      </c>
      <c r="G65" s="118">
        <f>+'Хүн эмнэлэг'!F73</f>
        <v>0</v>
      </c>
      <c r="H65" s="118">
        <f>+'Хүн эмнэлэг'!G73</f>
        <v>0</v>
      </c>
      <c r="I65" s="118">
        <f>+'Хүн эмнэлэг'!H73</f>
        <v>0</v>
      </c>
      <c r="J65" s="118">
        <f>+'Хүн эмнэлэг'!I73</f>
        <v>0</v>
      </c>
      <c r="K65" s="118">
        <f>+'Хүн эмнэлэг'!J73</f>
        <v>0</v>
      </c>
      <c r="L65" s="116"/>
      <c r="M65" s="116"/>
      <c r="N65" s="116"/>
      <c r="O65" s="116"/>
    </row>
    <row r="66" spans="1:15" x14ac:dyDescent="0.2">
      <c r="A66" s="257"/>
      <c r="B66" s="20"/>
      <c r="C66" s="21" t="s">
        <v>280</v>
      </c>
      <c r="D66" s="118">
        <f>+'Хүн эмнэлэг'!C74</f>
        <v>0</v>
      </c>
      <c r="E66" s="118">
        <f>+'Хүн эмнэлэг'!D74</f>
        <v>0</v>
      </c>
      <c r="F66" s="118">
        <f>+'Хүн эмнэлэг'!E74</f>
        <v>0</v>
      </c>
      <c r="G66" s="118">
        <f>+'Хүн эмнэлэг'!F74</f>
        <v>0</v>
      </c>
      <c r="H66" s="118">
        <f>+'Хүн эмнэлэг'!G74</f>
        <v>0</v>
      </c>
      <c r="I66" s="118">
        <f>+'Хүн эмнэлэг'!H74</f>
        <v>0</v>
      </c>
      <c r="J66" s="118">
        <f>+'Хүн эмнэлэг'!I74</f>
        <v>0</v>
      </c>
      <c r="K66" s="118">
        <f>+'Хүн эмнэлэг'!J74</f>
        <v>0</v>
      </c>
      <c r="L66" s="116"/>
      <c r="M66" s="116"/>
      <c r="N66" s="116"/>
      <c r="O66" s="116"/>
    </row>
    <row r="67" spans="1:15" x14ac:dyDescent="0.2">
      <c r="A67" s="257"/>
      <c r="B67" s="20"/>
      <c r="C67" s="21" t="s">
        <v>266</v>
      </c>
      <c r="D67" s="118">
        <f>+'Хүн эмнэлэг'!C75</f>
        <v>0</v>
      </c>
      <c r="E67" s="118">
        <f>+'Хүн эмнэлэг'!D75</f>
        <v>0</v>
      </c>
      <c r="F67" s="118">
        <f>+'Хүн эмнэлэг'!E75</f>
        <v>0</v>
      </c>
      <c r="G67" s="118">
        <f>+'Хүн эмнэлэг'!F75</f>
        <v>0</v>
      </c>
      <c r="H67" s="118">
        <f>+'Хүн эмнэлэг'!G75</f>
        <v>0</v>
      </c>
      <c r="I67" s="118">
        <f>+'Хүн эмнэлэг'!H75</f>
        <v>0</v>
      </c>
      <c r="J67" s="118">
        <f>+'Хүн эмнэлэг'!I75</f>
        <v>0</v>
      </c>
      <c r="K67" s="118">
        <f>+'Хүн эмнэлэг'!J75</f>
        <v>0</v>
      </c>
      <c r="L67" s="116"/>
      <c r="M67" s="116"/>
      <c r="N67" s="116"/>
      <c r="O67" s="116"/>
    </row>
    <row r="68" spans="1:15" x14ac:dyDescent="0.2">
      <c r="A68" s="257"/>
      <c r="B68" s="253" t="s">
        <v>126</v>
      </c>
      <c r="C68" s="253"/>
      <c r="D68" s="118">
        <f>+'Хүн эмнэлэг'!C76</f>
        <v>0</v>
      </c>
      <c r="E68" s="118">
        <f>+'Хүн эмнэлэг'!D76</f>
        <v>285.30000000001746</v>
      </c>
      <c r="F68" s="118">
        <f>+'Хүн эмнэлэг'!E76</f>
        <v>-285.3</v>
      </c>
      <c r="G68" s="118">
        <f>+'Хүн эмнэлэг'!F76</f>
        <v>0</v>
      </c>
      <c r="H68" s="118">
        <f>+'Хүн эмнэлэг'!G76</f>
        <v>0</v>
      </c>
      <c r="I68" s="118">
        <f>+'Хүн эмнэлэг'!H76</f>
        <v>0</v>
      </c>
      <c r="J68" s="118">
        <f>+'Хүн эмнэлэг'!I76</f>
        <v>0</v>
      </c>
      <c r="K68" s="118">
        <f>+'Хүн эмнэлэг'!J76</f>
        <v>0</v>
      </c>
      <c r="L68" s="116"/>
      <c r="M68" s="116"/>
      <c r="N68" s="116"/>
      <c r="O68" s="116"/>
    </row>
    <row r="69" spans="1:15" x14ac:dyDescent="0.2">
      <c r="A69" s="257" t="s">
        <v>255</v>
      </c>
      <c r="B69" s="248" t="s">
        <v>120</v>
      </c>
      <c r="C69" s="249"/>
      <c r="D69" s="115">
        <f>+сан!D116</f>
        <v>153776.80000000002</v>
      </c>
      <c r="E69" s="115">
        <f>+сан!E116</f>
        <v>81286.400000000009</v>
      </c>
      <c r="F69" s="115">
        <f>+сан!F116</f>
        <v>72490.399999999994</v>
      </c>
      <c r="G69" s="115">
        <f>+сан!G116</f>
        <v>153776.80000000002</v>
      </c>
      <c r="H69" s="115">
        <f>+сан!H116</f>
        <v>0</v>
      </c>
      <c r="I69" s="115">
        <f>+сан!I116</f>
        <v>0</v>
      </c>
      <c r="J69" s="115">
        <f>+сан!J116</f>
        <v>0</v>
      </c>
      <c r="K69" s="115">
        <f>+сан!K116</f>
        <v>153776.80000000002</v>
      </c>
      <c r="L69" s="116"/>
      <c r="M69" s="116"/>
      <c r="N69" s="116"/>
      <c r="O69" s="116"/>
    </row>
    <row r="70" spans="1:15" x14ac:dyDescent="0.2">
      <c r="A70" s="257"/>
      <c r="B70" s="268" t="s">
        <v>121</v>
      </c>
      <c r="C70" s="269"/>
      <c r="D70" s="117">
        <f>+сан!D117</f>
        <v>153776.79999999999</v>
      </c>
      <c r="E70" s="117">
        <f>+сан!E117</f>
        <v>84881.500000000015</v>
      </c>
      <c r="F70" s="117">
        <f>+сан!F117</f>
        <v>68895.299999999988</v>
      </c>
      <c r="G70" s="117">
        <f>+сан!G117</f>
        <v>153776.79999999999</v>
      </c>
      <c r="H70" s="117">
        <f>+сан!H117</f>
        <v>0</v>
      </c>
      <c r="I70" s="117">
        <f>+сан!I117</f>
        <v>0</v>
      </c>
      <c r="J70" s="117">
        <f>+сан!J117</f>
        <v>0</v>
      </c>
      <c r="K70" s="117">
        <f>+сан!K117</f>
        <v>153776.79999999999</v>
      </c>
      <c r="L70" s="116"/>
      <c r="M70" s="116"/>
      <c r="N70" s="116"/>
      <c r="O70" s="116"/>
    </row>
    <row r="71" spans="1:15" x14ac:dyDescent="0.2">
      <c r="A71" s="257"/>
      <c r="B71" s="60"/>
      <c r="C71" s="62" t="s">
        <v>246</v>
      </c>
      <c r="D71" s="118">
        <f>+сан!D118</f>
        <v>0</v>
      </c>
      <c r="E71" s="118">
        <f>+сан!E118</f>
        <v>0</v>
      </c>
      <c r="F71" s="118">
        <f>+сан!F118</f>
        <v>0</v>
      </c>
      <c r="G71" s="118">
        <f>+сан!G118</f>
        <v>0</v>
      </c>
      <c r="H71" s="118">
        <f>+сан!H118</f>
        <v>0</v>
      </c>
      <c r="I71" s="118">
        <f>+сан!I118</f>
        <v>0</v>
      </c>
      <c r="J71" s="118">
        <f>+сан!J118</f>
        <v>0</v>
      </c>
      <c r="K71" s="118">
        <f>+сан!K118</f>
        <v>0</v>
      </c>
      <c r="L71" s="116"/>
      <c r="M71" s="116"/>
      <c r="N71" s="116"/>
      <c r="O71" s="116"/>
    </row>
    <row r="72" spans="1:15" x14ac:dyDescent="0.2">
      <c r="A72" s="257"/>
      <c r="B72" s="61"/>
      <c r="C72" s="62" t="s">
        <v>129</v>
      </c>
      <c r="D72" s="118">
        <f>+сан!D119</f>
        <v>0</v>
      </c>
      <c r="E72" s="118">
        <f>+сан!E119</f>
        <v>0</v>
      </c>
      <c r="F72" s="118">
        <f>+сан!F119</f>
        <v>0</v>
      </c>
      <c r="G72" s="118">
        <f>+сан!G119</f>
        <v>0</v>
      </c>
      <c r="H72" s="118">
        <f>+сан!H119</f>
        <v>0</v>
      </c>
      <c r="I72" s="118">
        <f>+сан!I119</f>
        <v>0</v>
      </c>
      <c r="J72" s="118">
        <f>+сан!J119</f>
        <v>0</v>
      </c>
      <c r="K72" s="118">
        <f>+сан!K119</f>
        <v>0</v>
      </c>
      <c r="L72" s="116"/>
      <c r="M72" s="116"/>
      <c r="N72" s="116"/>
      <c r="O72" s="116"/>
    </row>
    <row r="73" spans="1:15" x14ac:dyDescent="0.2">
      <c r="A73" s="257"/>
      <c r="B73" s="20"/>
      <c r="C73" s="21" t="s">
        <v>244</v>
      </c>
      <c r="D73" s="118">
        <f>+сан!D120</f>
        <v>116894.2</v>
      </c>
      <c r="E73" s="118">
        <f>+сан!E120</f>
        <v>81518.700000000012</v>
      </c>
      <c r="F73" s="118">
        <f>+сан!F120</f>
        <v>35375.5</v>
      </c>
      <c r="G73" s="118">
        <f>+сан!G120</f>
        <v>116894.2</v>
      </c>
      <c r="H73" s="118">
        <f>+сан!H120</f>
        <v>0</v>
      </c>
      <c r="I73" s="118">
        <f>+сан!I120</f>
        <v>0</v>
      </c>
      <c r="J73" s="118">
        <f>+сан!J120</f>
        <v>0</v>
      </c>
      <c r="K73" s="118">
        <f>+сан!K120</f>
        <v>116894.2</v>
      </c>
      <c r="L73" s="116"/>
      <c r="M73" s="116"/>
      <c r="N73" s="116"/>
      <c r="O73" s="116"/>
    </row>
    <row r="74" spans="1:15" x14ac:dyDescent="0.2">
      <c r="A74" s="257"/>
      <c r="B74" s="20"/>
      <c r="C74" s="21" t="s">
        <v>245</v>
      </c>
      <c r="D74" s="118">
        <f>+сан!D121</f>
        <v>0</v>
      </c>
      <c r="E74" s="118">
        <f>+сан!E121</f>
        <v>0</v>
      </c>
      <c r="F74" s="118">
        <f>+сан!F121</f>
        <v>0</v>
      </c>
      <c r="G74" s="118">
        <f>+сан!G121</f>
        <v>0</v>
      </c>
      <c r="H74" s="118">
        <f>+сан!H121</f>
        <v>0</v>
      </c>
      <c r="I74" s="118">
        <f>+сан!I121</f>
        <v>0</v>
      </c>
      <c r="J74" s="118">
        <f>+сан!J121</f>
        <v>0</v>
      </c>
      <c r="K74" s="118">
        <f>+сан!K121</f>
        <v>0</v>
      </c>
      <c r="L74" s="116"/>
      <c r="M74" s="116"/>
      <c r="N74" s="116"/>
      <c r="O74" s="116"/>
    </row>
    <row r="75" spans="1:15" x14ac:dyDescent="0.2">
      <c r="A75" s="257"/>
      <c r="B75" s="20"/>
      <c r="C75" s="21" t="s">
        <v>280</v>
      </c>
      <c r="D75" s="118">
        <f>+сан!D122</f>
        <v>36882.6</v>
      </c>
      <c r="E75" s="118">
        <f>+сан!E122</f>
        <v>3362.8</v>
      </c>
      <c r="F75" s="118">
        <f>+сан!F122</f>
        <v>33519.799999999996</v>
      </c>
      <c r="G75" s="118">
        <f>+сан!G122</f>
        <v>36882.6</v>
      </c>
      <c r="H75" s="118">
        <f>+сан!H122</f>
        <v>0</v>
      </c>
      <c r="I75" s="118">
        <f>+сан!I122</f>
        <v>0</v>
      </c>
      <c r="J75" s="118">
        <f>+сан!J122</f>
        <v>0</v>
      </c>
      <c r="K75" s="118">
        <f>+сан!K122</f>
        <v>36882.6</v>
      </c>
      <c r="L75" s="116"/>
      <c r="M75" s="116"/>
      <c r="N75" s="116"/>
      <c r="O75" s="116"/>
    </row>
    <row r="76" spans="1:15" x14ac:dyDescent="0.2">
      <c r="A76" s="257"/>
      <c r="B76" s="20"/>
      <c r="C76" s="21" t="s">
        <v>266</v>
      </c>
      <c r="D76" s="118">
        <f>+сан!D123</f>
        <v>0</v>
      </c>
      <c r="E76" s="118">
        <f>+сан!E123</f>
        <v>36882.6</v>
      </c>
      <c r="F76" s="118">
        <f>+сан!F123</f>
        <v>0</v>
      </c>
      <c r="G76" s="118">
        <f>+сан!G123</f>
        <v>0</v>
      </c>
      <c r="H76" s="118">
        <f>+сан!H123</f>
        <v>0</v>
      </c>
      <c r="I76" s="118">
        <f>+сан!I123</f>
        <v>0</v>
      </c>
      <c r="J76" s="118">
        <f>+сан!J123</f>
        <v>0</v>
      </c>
      <c r="K76" s="118">
        <f>+сан!K123</f>
        <v>0</v>
      </c>
      <c r="L76" s="116"/>
      <c r="M76" s="116"/>
      <c r="N76" s="116"/>
      <c r="O76" s="116"/>
    </row>
    <row r="77" spans="1:15" x14ac:dyDescent="0.2">
      <c r="A77" s="257"/>
      <c r="B77" s="253" t="s">
        <v>126</v>
      </c>
      <c r="C77" s="253"/>
      <c r="D77" s="118">
        <f>+сан!D124</f>
        <v>0</v>
      </c>
      <c r="E77" s="118">
        <f>+сан!E124</f>
        <v>3595.1000000000058</v>
      </c>
      <c r="F77" s="118">
        <f>+сан!F124</f>
        <v>-3595.1000000000058</v>
      </c>
      <c r="G77" s="118">
        <f>+сан!G124</f>
        <v>0</v>
      </c>
      <c r="H77" s="118">
        <f>+сан!H124</f>
        <v>0</v>
      </c>
      <c r="I77" s="118">
        <f>+сан!I124</f>
        <v>0</v>
      </c>
      <c r="J77" s="118">
        <f>+сан!J124</f>
        <v>0</v>
      </c>
      <c r="K77" s="118">
        <f>+сан!K124</f>
        <v>0</v>
      </c>
      <c r="L77" s="116"/>
      <c r="M77" s="116"/>
      <c r="N77" s="116"/>
      <c r="O77" s="116"/>
    </row>
    <row r="78" spans="1:15" x14ac:dyDescent="0.2">
      <c r="A78" s="257" t="s">
        <v>256</v>
      </c>
      <c r="B78" s="248" t="s">
        <v>120</v>
      </c>
      <c r="C78" s="249"/>
      <c r="D78" s="115">
        <f>+D6+D15+D24+D33+D42+D51+D60+D69</f>
        <v>1507803.5000000002</v>
      </c>
      <c r="E78" s="115">
        <f t="shared" ref="E78:K78" si="0">+E6+E15+E24+E33+E42+E51+E60+E69</f>
        <v>1364339.9</v>
      </c>
      <c r="F78" s="115">
        <f t="shared" si="0"/>
        <v>142907.79999999999</v>
      </c>
      <c r="G78" s="115">
        <f t="shared" si="0"/>
        <v>1507247.7</v>
      </c>
      <c r="H78" s="115">
        <f t="shared" si="0"/>
        <v>555.80000000010477</v>
      </c>
      <c r="I78" s="115">
        <f t="shared" si="0"/>
        <v>0</v>
      </c>
      <c r="J78" s="115">
        <f t="shared" si="0"/>
        <v>0</v>
      </c>
      <c r="K78" s="115">
        <f t="shared" si="0"/>
        <v>1507803.5000000002</v>
      </c>
      <c r="L78" s="116"/>
      <c r="M78" s="116"/>
      <c r="N78" s="116">
        <v>1353003.4</v>
      </c>
      <c r="O78" s="116">
        <f>+K78-N78</f>
        <v>154800.10000000033</v>
      </c>
    </row>
    <row r="79" spans="1:15" x14ac:dyDescent="0.2">
      <c r="A79" s="257"/>
      <c r="B79" s="268" t="s">
        <v>121</v>
      </c>
      <c r="C79" s="269"/>
      <c r="D79" s="117">
        <f>+D7+D16+D25+D34+D43+D52+D61+D70</f>
        <v>1507803.5</v>
      </c>
      <c r="E79" s="117">
        <f t="shared" ref="E79:K79" si="1">+E7+E16+E25+E34+E43+E52+E61+E70</f>
        <v>1405923.5</v>
      </c>
      <c r="F79" s="117">
        <f t="shared" si="1"/>
        <v>95246.399999999994</v>
      </c>
      <c r="G79" s="117">
        <f t="shared" si="1"/>
        <v>1501169.9</v>
      </c>
      <c r="H79" s="117">
        <f t="shared" si="1"/>
        <v>6732.4999999999818</v>
      </c>
      <c r="I79" s="117">
        <f t="shared" si="1"/>
        <v>0</v>
      </c>
      <c r="J79" s="117">
        <f t="shared" si="1"/>
        <v>0</v>
      </c>
      <c r="K79" s="117">
        <f t="shared" si="1"/>
        <v>1507803.5</v>
      </c>
      <c r="L79" s="116"/>
      <c r="M79" s="116"/>
      <c r="N79" s="116">
        <f>+N80+N81+N82+N84+N83</f>
        <v>1353003.4</v>
      </c>
      <c r="O79" s="116">
        <f t="shared" ref="O79:O84" si="2">+K79-N79</f>
        <v>154800.10000000009</v>
      </c>
    </row>
    <row r="80" spans="1:15" x14ac:dyDescent="0.2">
      <c r="A80" s="257"/>
      <c r="B80" s="60"/>
      <c r="C80" s="62" t="s">
        <v>246</v>
      </c>
      <c r="D80" s="118">
        <f>+D8+D17+D26+D35+D44+D53+D62+D71</f>
        <v>975152.9</v>
      </c>
      <c r="E80" s="118">
        <f t="shared" ref="E80:K80" si="3">+E8+E17+E26+E35+E44+E53+E62+E71</f>
        <v>975152.9</v>
      </c>
      <c r="F80" s="118">
        <f t="shared" si="3"/>
        <v>0</v>
      </c>
      <c r="G80" s="118">
        <f t="shared" si="3"/>
        <v>975152.9</v>
      </c>
      <c r="H80" s="118">
        <f t="shared" si="3"/>
        <v>0</v>
      </c>
      <c r="I80" s="118">
        <f t="shared" si="3"/>
        <v>0</v>
      </c>
      <c r="J80" s="118">
        <f t="shared" si="3"/>
        <v>0</v>
      </c>
      <c r="K80" s="118">
        <f t="shared" si="3"/>
        <v>975152.9</v>
      </c>
      <c r="L80" s="116"/>
      <c r="M80" s="116"/>
      <c r="N80" s="116">
        <v>873015.3</v>
      </c>
      <c r="O80" s="116">
        <f t="shared" si="2"/>
        <v>102137.59999999998</v>
      </c>
    </row>
    <row r="81" spans="1:15" x14ac:dyDescent="0.2">
      <c r="A81" s="257"/>
      <c r="B81" s="61"/>
      <c r="C81" s="62" t="s">
        <v>129</v>
      </c>
      <c r="D81" s="118">
        <f t="shared" ref="D81:K84" si="4">+D9+D18+D27+D36+D45+D54+D63+D72</f>
        <v>314401.09999999998</v>
      </c>
      <c r="E81" s="118">
        <f t="shared" si="4"/>
        <v>289722.5</v>
      </c>
      <c r="F81" s="118">
        <f t="shared" si="4"/>
        <v>13859.4</v>
      </c>
      <c r="G81" s="118">
        <f t="shared" si="4"/>
        <v>303581.90000000002</v>
      </c>
      <c r="H81" s="118">
        <f t="shared" si="4"/>
        <v>10819.199999999983</v>
      </c>
      <c r="I81" s="118">
        <f t="shared" si="4"/>
        <v>0</v>
      </c>
      <c r="J81" s="118">
        <f t="shared" si="4"/>
        <v>0</v>
      </c>
      <c r="K81" s="118">
        <f t="shared" si="4"/>
        <v>314401.09999999998</v>
      </c>
      <c r="L81" s="116"/>
      <c r="M81" s="116"/>
      <c r="N81" s="116">
        <v>259841.4</v>
      </c>
      <c r="O81" s="116">
        <f t="shared" si="2"/>
        <v>54559.699999999983</v>
      </c>
    </row>
    <row r="82" spans="1:15" x14ac:dyDescent="0.2">
      <c r="A82" s="257"/>
      <c r="B82" s="20"/>
      <c r="C82" s="21" t="s">
        <v>244</v>
      </c>
      <c r="D82" s="118">
        <f t="shared" si="4"/>
        <v>120804.2</v>
      </c>
      <c r="E82" s="118">
        <f t="shared" si="4"/>
        <v>88590.1</v>
      </c>
      <c r="F82" s="118">
        <f t="shared" si="4"/>
        <v>36399.699999999997</v>
      </c>
      <c r="G82" s="118">
        <f t="shared" si="4"/>
        <v>124989.8</v>
      </c>
      <c r="H82" s="118">
        <f t="shared" si="4"/>
        <v>-4185.6000000000004</v>
      </c>
      <c r="I82" s="118">
        <f t="shared" si="4"/>
        <v>0</v>
      </c>
      <c r="J82" s="118">
        <f t="shared" si="4"/>
        <v>0</v>
      </c>
      <c r="K82" s="118">
        <f t="shared" si="4"/>
        <v>120804.2</v>
      </c>
      <c r="L82" s="116"/>
      <c r="M82" s="116"/>
      <c r="N82" s="116">
        <v>40136.400000000001</v>
      </c>
      <c r="O82" s="116">
        <f t="shared" si="2"/>
        <v>80667.799999999988</v>
      </c>
    </row>
    <row r="83" spans="1:15" x14ac:dyDescent="0.2">
      <c r="A83" s="257"/>
      <c r="B83" s="20"/>
      <c r="C83" s="21" t="s">
        <v>245</v>
      </c>
      <c r="D83" s="118">
        <f t="shared" si="4"/>
        <v>57209.2</v>
      </c>
      <c r="E83" s="118">
        <f t="shared" si="4"/>
        <v>49095.199999999997</v>
      </c>
      <c r="F83" s="118">
        <f t="shared" si="4"/>
        <v>8114</v>
      </c>
      <c r="G83" s="118">
        <f t="shared" si="4"/>
        <v>57209.2</v>
      </c>
      <c r="H83" s="118">
        <f t="shared" si="4"/>
        <v>-98.900000000000091</v>
      </c>
      <c r="I83" s="118">
        <f t="shared" si="4"/>
        <v>0</v>
      </c>
      <c r="J83" s="118">
        <f t="shared" si="4"/>
        <v>0</v>
      </c>
      <c r="K83" s="118">
        <f t="shared" si="4"/>
        <v>57209.2</v>
      </c>
      <c r="L83" s="116"/>
      <c r="M83" s="116"/>
      <c r="N83" s="116">
        <v>137405.5</v>
      </c>
      <c r="O83" s="116">
        <f t="shared" si="2"/>
        <v>-80196.3</v>
      </c>
    </row>
    <row r="84" spans="1:15" x14ac:dyDescent="0.2">
      <c r="A84" s="257"/>
      <c r="B84" s="20"/>
      <c r="C84" s="21" t="s">
        <v>280</v>
      </c>
      <c r="D84" s="118">
        <f t="shared" si="4"/>
        <v>40236.1</v>
      </c>
      <c r="E84" s="118">
        <f>+E12+E21+E30+E39+E48+E57+E66+E75+орлого!C53</f>
        <v>3362.8</v>
      </c>
      <c r="F84" s="118">
        <f t="shared" si="4"/>
        <v>36873.299999999996</v>
      </c>
      <c r="G84" s="118">
        <f>E84+F84</f>
        <v>40236.1</v>
      </c>
      <c r="H84" s="118">
        <f t="shared" si="4"/>
        <v>0</v>
      </c>
      <c r="I84" s="118"/>
      <c r="J84" s="118">
        <f t="shared" si="4"/>
        <v>0</v>
      </c>
      <c r="K84" s="118">
        <f t="shared" si="4"/>
        <v>40236.1</v>
      </c>
      <c r="L84" s="116"/>
      <c r="M84" s="116"/>
      <c r="N84" s="116">
        <v>42604.800000000003</v>
      </c>
      <c r="O84" s="116">
        <f t="shared" si="2"/>
        <v>-2368.7000000000044</v>
      </c>
    </row>
    <row r="85" spans="1:15" x14ac:dyDescent="0.2">
      <c r="A85" s="257"/>
      <c r="B85" s="20"/>
      <c r="C85" s="21" t="s">
        <v>266</v>
      </c>
      <c r="D85" s="118">
        <f t="shared" ref="D85" si="5">+D13+D22+D31+D40+D49+D58+D67+D76</f>
        <v>0</v>
      </c>
      <c r="E85" s="118">
        <f t="shared" ref="E85:K85" si="6">+E13+E22+E31+E40+E49+E58+E67+E76</f>
        <v>40236.1</v>
      </c>
      <c r="F85" s="118">
        <f t="shared" si="6"/>
        <v>0</v>
      </c>
      <c r="G85" s="118">
        <f t="shared" si="6"/>
        <v>0</v>
      </c>
      <c r="H85" s="118">
        <f t="shared" si="6"/>
        <v>0</v>
      </c>
      <c r="I85" s="118">
        <f t="shared" si="6"/>
        <v>0</v>
      </c>
      <c r="J85" s="118">
        <f t="shared" si="6"/>
        <v>0</v>
      </c>
      <c r="K85" s="118">
        <f t="shared" si="6"/>
        <v>0</v>
      </c>
      <c r="L85" s="116"/>
      <c r="M85" s="116"/>
      <c r="N85" s="116"/>
      <c r="O85" s="116"/>
    </row>
    <row r="86" spans="1:15" x14ac:dyDescent="0.2">
      <c r="A86" s="257"/>
      <c r="B86" s="253" t="s">
        <v>126</v>
      </c>
      <c r="C86" s="253"/>
      <c r="D86" s="118">
        <f t="shared" ref="D86:K86" si="7">+D14+D23+D32+D41+D50+D59+D68+D77</f>
        <v>0</v>
      </c>
      <c r="E86" s="118">
        <f t="shared" si="7"/>
        <v>44936.600000000057</v>
      </c>
      <c r="F86" s="118">
        <f t="shared" si="7"/>
        <v>-47661.400000000009</v>
      </c>
      <c r="G86" s="118">
        <f t="shared" si="7"/>
        <v>-6077.7999999999156</v>
      </c>
      <c r="H86" s="118">
        <f t="shared" si="7"/>
        <v>6176.699999999877</v>
      </c>
      <c r="I86" s="118">
        <f t="shared" si="7"/>
        <v>0</v>
      </c>
      <c r="J86" s="118">
        <f t="shared" si="7"/>
        <v>0</v>
      </c>
      <c r="K86" s="118">
        <f t="shared" si="7"/>
        <v>0</v>
      </c>
      <c r="L86" s="116"/>
      <c r="M86" s="116"/>
      <c r="N86" s="116"/>
      <c r="O86" s="116"/>
    </row>
    <row r="89" spans="1:15" ht="14.25" customHeight="1" x14ac:dyDescent="0.2">
      <c r="A89" s="247" t="s">
        <v>361</v>
      </c>
      <c r="B89" s="247"/>
      <c r="C89" s="247"/>
      <c r="D89" s="247"/>
      <c r="E89" s="247"/>
      <c r="F89" s="247"/>
      <c r="G89" s="247"/>
      <c r="H89" s="247"/>
      <c r="I89" s="247"/>
      <c r="J89" s="247"/>
      <c r="K89" s="247"/>
    </row>
    <row r="90" spans="1:15" x14ac:dyDescent="0.2">
      <c r="A90" s="5"/>
      <c r="B90" s="5"/>
      <c r="C90" s="9"/>
      <c r="D90" s="9"/>
      <c r="E90" s="6"/>
    </row>
    <row r="91" spans="1:15" ht="14.25" customHeight="1" x14ac:dyDescent="0.2">
      <c r="A91" s="247" t="s">
        <v>364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7"/>
    </row>
    <row r="92" spans="1:15" x14ac:dyDescent="0.2">
      <c r="A92" s="5"/>
      <c r="B92" s="5"/>
      <c r="C92" s="9"/>
      <c r="D92" s="9"/>
      <c r="E92" s="6"/>
    </row>
  </sheetData>
  <mergeCells count="40">
    <mergeCell ref="A2:K2"/>
    <mergeCell ref="J3:K3"/>
    <mergeCell ref="A69:A77"/>
    <mergeCell ref="B69:C69"/>
    <mergeCell ref="B70:C70"/>
    <mergeCell ref="B77:C77"/>
    <mergeCell ref="A33:A41"/>
    <mergeCell ref="B33:C33"/>
    <mergeCell ref="B34:C34"/>
    <mergeCell ref="B41:C41"/>
    <mergeCell ref="A42:A50"/>
    <mergeCell ref="B42:C42"/>
    <mergeCell ref="B43:C43"/>
    <mergeCell ref="B50:C50"/>
    <mergeCell ref="A24:A32"/>
    <mergeCell ref="B24:C24"/>
    <mergeCell ref="A91:K91"/>
    <mergeCell ref="A51:A59"/>
    <mergeCell ref="B51:C51"/>
    <mergeCell ref="B52:C52"/>
    <mergeCell ref="B59:C59"/>
    <mergeCell ref="A60:A68"/>
    <mergeCell ref="B60:C60"/>
    <mergeCell ref="B61:C61"/>
    <mergeCell ref="B68:C68"/>
    <mergeCell ref="A78:A86"/>
    <mergeCell ref="B78:C78"/>
    <mergeCell ref="B79:C79"/>
    <mergeCell ref="B86:C86"/>
    <mergeCell ref="A89:K89"/>
    <mergeCell ref="B25:C25"/>
    <mergeCell ref="B32:C32"/>
    <mergeCell ref="B6:C6"/>
    <mergeCell ref="B7:C7"/>
    <mergeCell ref="B14:C14"/>
    <mergeCell ref="A15:A23"/>
    <mergeCell ref="B15:C15"/>
    <mergeCell ref="B16:C16"/>
    <mergeCell ref="B23:C23"/>
    <mergeCell ref="A6:A14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27" sqref="G127"/>
    </sheetView>
  </sheetViews>
  <sheetFormatPr defaultRowHeight="17.25" customHeight="1" x14ac:dyDescent="0.2"/>
  <cols>
    <col min="1" max="1" width="11.28515625" style="15" bestFit="1" customWidth="1"/>
    <col min="2" max="2" width="32.7109375" style="15" customWidth="1"/>
    <col min="3" max="7" width="17.85546875" style="15" customWidth="1"/>
    <col min="8" max="8" width="16.42578125" style="15" bestFit="1" customWidth="1"/>
    <col min="9" max="9" width="16.42578125" style="15" customWidth="1"/>
    <col min="10" max="10" width="16.85546875" style="15" bestFit="1" customWidth="1"/>
    <col min="11" max="12" width="15" style="15" bestFit="1" customWidth="1"/>
    <col min="13" max="14" width="13.5703125" style="15" bestFit="1" customWidth="1"/>
    <col min="15" max="16" width="10.28515625" style="15" bestFit="1" customWidth="1"/>
    <col min="17" max="16384" width="9.140625" style="15"/>
  </cols>
  <sheetData>
    <row r="1" spans="1:16" ht="17.25" customHeight="1" x14ac:dyDescent="0.2">
      <c r="G1" s="15" t="s">
        <v>317</v>
      </c>
    </row>
    <row r="2" spans="1:16" ht="17.25" customHeight="1" x14ac:dyDescent="0.2">
      <c r="A2" s="252" t="s">
        <v>315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6" ht="17.25" customHeight="1" x14ac:dyDescent="0.2">
      <c r="J3" s="15" t="s">
        <v>259</v>
      </c>
    </row>
    <row r="4" spans="1:16" ht="38.25" x14ac:dyDescent="0.2">
      <c r="A4" s="16"/>
      <c r="B4" s="16"/>
      <c r="C4" s="17" t="s">
        <v>292</v>
      </c>
      <c r="D4" s="17" t="s">
        <v>293</v>
      </c>
      <c r="E4" s="17" t="s">
        <v>316</v>
      </c>
      <c r="F4" s="17" t="s">
        <v>294</v>
      </c>
      <c r="G4" s="17" t="s">
        <v>295</v>
      </c>
      <c r="H4" s="17" t="s">
        <v>90</v>
      </c>
      <c r="I4" s="17" t="s">
        <v>359</v>
      </c>
      <c r="J4" s="17" t="s">
        <v>290</v>
      </c>
      <c r="O4" s="15" t="s">
        <v>269</v>
      </c>
    </row>
    <row r="5" spans="1:16" ht="17.25" customHeight="1" x14ac:dyDescent="0.2">
      <c r="A5" s="27" t="s">
        <v>124</v>
      </c>
      <c r="B5" s="27" t="s">
        <v>125</v>
      </c>
      <c r="C5" s="28">
        <v>1</v>
      </c>
      <c r="D5" s="28">
        <v>2</v>
      </c>
      <c r="E5" s="28">
        <v>3</v>
      </c>
      <c r="F5" s="28" t="s">
        <v>127</v>
      </c>
      <c r="G5" s="28" t="s">
        <v>128</v>
      </c>
      <c r="H5" s="28">
        <v>6</v>
      </c>
      <c r="I5" s="28" t="s">
        <v>132</v>
      </c>
      <c r="J5" s="28" t="s">
        <v>133</v>
      </c>
      <c r="N5" s="114" t="s">
        <v>271</v>
      </c>
      <c r="O5" s="15" t="s">
        <v>268</v>
      </c>
      <c r="P5" s="15" t="s">
        <v>270</v>
      </c>
    </row>
    <row r="6" spans="1:16" ht="17.25" customHeight="1" x14ac:dyDescent="0.2">
      <c r="A6" s="24">
        <v>70106</v>
      </c>
      <c r="B6" s="18" t="s">
        <v>0</v>
      </c>
      <c r="C6" s="95"/>
      <c r="D6" s="95"/>
      <c r="E6" s="95"/>
      <c r="F6" s="95"/>
      <c r="G6" s="95"/>
      <c r="H6" s="95"/>
      <c r="I6" s="95"/>
      <c r="J6" s="95"/>
      <c r="K6" s="96"/>
      <c r="L6" s="96"/>
      <c r="M6" s="96"/>
      <c r="N6" s="96"/>
      <c r="O6" s="96"/>
      <c r="P6" s="96"/>
    </row>
    <row r="7" spans="1:16" ht="17.25" customHeight="1" x14ac:dyDescent="0.2">
      <c r="A7" s="19" t="s">
        <v>1</v>
      </c>
      <c r="B7" s="19" t="s">
        <v>2</v>
      </c>
      <c r="C7" s="97">
        <f>+C8+C14+C20+C25+C32+C36+C41+C45+C55</f>
        <v>195469.8</v>
      </c>
      <c r="D7" s="97">
        <f t="shared" ref="D7:I7" si="0">+D8+D14+D20+D25+D32+D36+D41+D45+D55</f>
        <v>182732.79999999999</v>
      </c>
      <c r="E7" s="97">
        <f t="shared" si="0"/>
        <v>12736.999999999996</v>
      </c>
      <c r="F7" s="97">
        <f>+D7+E7</f>
        <v>195469.8</v>
      </c>
      <c r="G7" s="97">
        <f>+C7-F7</f>
        <v>0</v>
      </c>
      <c r="H7" s="97">
        <f t="shared" si="0"/>
        <v>0</v>
      </c>
      <c r="I7" s="97">
        <f t="shared" si="0"/>
        <v>0</v>
      </c>
      <c r="J7" s="97">
        <f>+C7+H7+I7</f>
        <v>195469.8</v>
      </c>
      <c r="K7" s="96"/>
      <c r="L7" s="96"/>
      <c r="M7" s="96"/>
      <c r="N7" s="96">
        <f>+G7+H7+I7</f>
        <v>0</v>
      </c>
      <c r="O7" s="96">
        <f>+J7-D7</f>
        <v>12737</v>
      </c>
      <c r="P7" s="96">
        <f>+E7-O7</f>
        <v>0</v>
      </c>
    </row>
    <row r="8" spans="1:16" ht="17.25" customHeight="1" x14ac:dyDescent="0.2">
      <c r="A8" s="22" t="s">
        <v>3</v>
      </c>
      <c r="B8" s="22" t="s">
        <v>4</v>
      </c>
      <c r="C8" s="98">
        <f>+C9+C10+C11+C12+C13</f>
        <v>142921.70000000001</v>
      </c>
      <c r="D8" s="98">
        <f>+D9+D10+D11+D12+D13</f>
        <v>141106.6</v>
      </c>
      <c r="E8" s="98">
        <f>+E9+E10+E11+E12+E13</f>
        <v>815.1</v>
      </c>
      <c r="F8" s="98">
        <f t="shared" ref="F8:F79" si="1">+D8+E8</f>
        <v>141921.70000000001</v>
      </c>
      <c r="G8" s="98">
        <f t="shared" ref="G8:G79" si="2">+C8-F8</f>
        <v>1000</v>
      </c>
      <c r="H8" s="98">
        <f t="shared" ref="H8" si="3">+H9+H10+H11+H12+H13</f>
        <v>-1000</v>
      </c>
      <c r="I8" s="98">
        <f>+I9+I10+I11+I12+I13</f>
        <v>0</v>
      </c>
      <c r="J8" s="98">
        <f>+C8+H8+I8</f>
        <v>141921.70000000001</v>
      </c>
      <c r="K8" s="96"/>
      <c r="L8" s="96"/>
      <c r="M8" s="96"/>
      <c r="N8" s="96">
        <f t="shared" ref="N8:N79" si="4">+G8+H8+I8</f>
        <v>0</v>
      </c>
      <c r="O8" s="96">
        <f t="shared" ref="O8:O79" si="5">+J8-D8</f>
        <v>815.10000000000582</v>
      </c>
      <c r="P8" s="96">
        <f t="shared" ref="P8:P79" si="6">+E8-O8</f>
        <v>-5.7980287238024175E-12</v>
      </c>
    </row>
    <row r="9" spans="1:16" ht="17.25" customHeight="1" x14ac:dyDescent="0.2">
      <c r="A9" s="14" t="s">
        <v>5</v>
      </c>
      <c r="B9" s="14" t="s">
        <v>6</v>
      </c>
      <c r="C9" s="99">
        <v>124820.1</v>
      </c>
      <c r="D9" s="99">
        <v>123005</v>
      </c>
      <c r="E9" s="99">
        <v>815.1</v>
      </c>
      <c r="F9" s="95">
        <f t="shared" si="1"/>
        <v>123820.1</v>
      </c>
      <c r="G9" s="95">
        <f t="shared" si="2"/>
        <v>1000</v>
      </c>
      <c r="H9" s="99">
        <v>-1000</v>
      </c>
      <c r="I9" s="99"/>
      <c r="J9" s="95">
        <f>+C9+H9+I9</f>
        <v>123820.1</v>
      </c>
      <c r="K9" s="96"/>
      <c r="L9" s="96"/>
      <c r="M9" s="96"/>
      <c r="N9" s="96">
        <f t="shared" si="4"/>
        <v>0</v>
      </c>
      <c r="O9" s="96">
        <f t="shared" si="5"/>
        <v>815.10000000000582</v>
      </c>
      <c r="P9" s="96">
        <f t="shared" si="6"/>
        <v>-5.7980287238024175E-12</v>
      </c>
    </row>
    <row r="10" spans="1:16" ht="17.25" customHeight="1" x14ac:dyDescent="0.2">
      <c r="A10" s="14" t="s">
        <v>84</v>
      </c>
      <c r="B10" s="14" t="s">
        <v>87</v>
      </c>
      <c r="C10" s="99">
        <v>2200</v>
      </c>
      <c r="D10" s="99">
        <v>2200</v>
      </c>
      <c r="E10" s="99">
        <v>0</v>
      </c>
      <c r="F10" s="95">
        <f t="shared" si="1"/>
        <v>2200</v>
      </c>
      <c r="G10" s="95">
        <f t="shared" si="2"/>
        <v>0</v>
      </c>
      <c r="H10" s="99"/>
      <c r="I10" s="99"/>
      <c r="J10" s="95">
        <f t="shared" ref="J10:J13" si="7">+C10+H10+I10</f>
        <v>2200</v>
      </c>
      <c r="K10" s="96"/>
      <c r="L10" s="96"/>
      <c r="M10" s="96"/>
      <c r="N10" s="96">
        <f t="shared" si="4"/>
        <v>0</v>
      </c>
      <c r="O10" s="96">
        <f t="shared" si="5"/>
        <v>0</v>
      </c>
      <c r="P10" s="96">
        <f t="shared" si="6"/>
        <v>0</v>
      </c>
    </row>
    <row r="11" spans="1:16" ht="17.25" customHeight="1" x14ac:dyDescent="0.2">
      <c r="A11" s="14" t="s">
        <v>85</v>
      </c>
      <c r="B11" s="14" t="s">
        <v>88</v>
      </c>
      <c r="C11" s="99"/>
      <c r="D11" s="99"/>
      <c r="E11" s="99"/>
      <c r="F11" s="95">
        <f t="shared" si="1"/>
        <v>0</v>
      </c>
      <c r="G11" s="95">
        <f t="shared" si="2"/>
        <v>0</v>
      </c>
      <c r="H11" s="99"/>
      <c r="I11" s="99"/>
      <c r="J11" s="95">
        <f t="shared" si="7"/>
        <v>0</v>
      </c>
      <c r="K11" s="96"/>
      <c r="L11" s="96"/>
      <c r="M11" s="96"/>
      <c r="N11" s="96">
        <f t="shared" si="4"/>
        <v>0</v>
      </c>
      <c r="O11" s="96">
        <f t="shared" si="5"/>
        <v>0</v>
      </c>
      <c r="P11" s="96">
        <f t="shared" si="6"/>
        <v>0</v>
      </c>
    </row>
    <row r="12" spans="1:16" ht="17.25" customHeight="1" x14ac:dyDescent="0.2">
      <c r="A12" s="14" t="s">
        <v>86</v>
      </c>
      <c r="B12" s="14" t="s">
        <v>89</v>
      </c>
      <c r="C12" s="99"/>
      <c r="D12" s="99"/>
      <c r="E12" s="99"/>
      <c r="F12" s="95">
        <f t="shared" si="1"/>
        <v>0</v>
      </c>
      <c r="G12" s="95">
        <f t="shared" si="2"/>
        <v>0</v>
      </c>
      <c r="H12" s="99"/>
      <c r="I12" s="99"/>
      <c r="J12" s="95">
        <f t="shared" si="7"/>
        <v>0</v>
      </c>
      <c r="K12" s="96"/>
      <c r="L12" s="96"/>
      <c r="M12" s="96"/>
      <c r="N12" s="96">
        <f t="shared" si="4"/>
        <v>0</v>
      </c>
      <c r="O12" s="96">
        <f t="shared" si="5"/>
        <v>0</v>
      </c>
      <c r="P12" s="96">
        <f t="shared" si="6"/>
        <v>0</v>
      </c>
    </row>
    <row r="13" spans="1:16" ht="17.25" customHeight="1" x14ac:dyDescent="0.2">
      <c r="A13" s="14" t="s">
        <v>7</v>
      </c>
      <c r="B13" s="14" t="s">
        <v>8</v>
      </c>
      <c r="C13" s="99">
        <v>15901.6</v>
      </c>
      <c r="D13" s="99">
        <v>15901.6</v>
      </c>
      <c r="E13" s="99">
        <f>C13-D13</f>
        <v>0</v>
      </c>
      <c r="F13" s="95">
        <f t="shared" si="1"/>
        <v>15901.6</v>
      </c>
      <c r="G13" s="95">
        <f t="shared" si="2"/>
        <v>0</v>
      </c>
      <c r="H13" s="99"/>
      <c r="I13" s="99"/>
      <c r="J13" s="95">
        <f t="shared" si="7"/>
        <v>15901.6</v>
      </c>
      <c r="K13" s="96"/>
      <c r="L13" s="96"/>
      <c r="M13" s="96"/>
      <c r="N13" s="96">
        <f t="shared" si="4"/>
        <v>0</v>
      </c>
      <c r="O13" s="96">
        <f t="shared" si="5"/>
        <v>0</v>
      </c>
      <c r="P13" s="96">
        <f t="shared" si="6"/>
        <v>0</v>
      </c>
    </row>
    <row r="14" spans="1:16" ht="17.25" customHeight="1" x14ac:dyDescent="0.2">
      <c r="A14" s="22" t="s">
        <v>9</v>
      </c>
      <c r="B14" s="22" t="s">
        <v>10</v>
      </c>
      <c r="C14" s="98">
        <f>+C15+C16+C17+C18+C19</f>
        <v>17453.8</v>
      </c>
      <c r="D14" s="98">
        <f t="shared" ref="D14:F14" si="8">+D15+D16+D17+D18+D19</f>
        <v>15619.399999999998</v>
      </c>
      <c r="E14" s="98">
        <f t="shared" si="8"/>
        <v>1834.4</v>
      </c>
      <c r="F14" s="98">
        <f t="shared" si="8"/>
        <v>17453.799999999996</v>
      </c>
      <c r="G14" s="98">
        <f t="shared" ref="G14" si="9">+G15+G16+G17+G18+G19</f>
        <v>0</v>
      </c>
      <c r="H14" s="98">
        <f t="shared" ref="H14" si="10">+H15+H16+H17+H18+H19</f>
        <v>0</v>
      </c>
      <c r="I14" s="98">
        <f t="shared" ref="I14" si="11">+I15+I16+I17+I18+I19</f>
        <v>0</v>
      </c>
      <c r="J14" s="98">
        <f t="shared" ref="J14" si="12">+J15+J16+J17+J18+J19</f>
        <v>17453.8</v>
      </c>
      <c r="K14" s="96"/>
      <c r="L14" s="96"/>
      <c r="M14" s="96"/>
      <c r="N14" s="96">
        <f t="shared" si="4"/>
        <v>0</v>
      </c>
      <c r="O14" s="96">
        <f t="shared" si="5"/>
        <v>1834.4000000000015</v>
      </c>
      <c r="P14" s="96">
        <f t="shared" si="6"/>
        <v>0</v>
      </c>
    </row>
    <row r="15" spans="1:16" ht="17.25" customHeight="1" x14ac:dyDescent="0.2">
      <c r="A15" s="14" t="s">
        <v>11</v>
      </c>
      <c r="B15" s="14" t="s">
        <v>319</v>
      </c>
      <c r="C15" s="99">
        <v>10477.200000000001</v>
      </c>
      <c r="D15" s="99">
        <v>9952.9</v>
      </c>
      <c r="E15" s="99">
        <v>524.29999999999995</v>
      </c>
      <c r="F15" s="95">
        <f t="shared" si="1"/>
        <v>10477.199999999999</v>
      </c>
      <c r="G15" s="95">
        <f t="shared" si="2"/>
        <v>0</v>
      </c>
      <c r="H15" s="99"/>
      <c r="I15" s="99"/>
      <c r="J15" s="95">
        <f>+C15+H15+I15</f>
        <v>10477.200000000001</v>
      </c>
      <c r="K15" s="96"/>
      <c r="L15" s="96"/>
      <c r="M15" s="96"/>
      <c r="N15" s="96">
        <f t="shared" si="4"/>
        <v>0</v>
      </c>
      <c r="O15" s="96">
        <f t="shared" si="5"/>
        <v>524.30000000000109</v>
      </c>
      <c r="P15" s="96">
        <f t="shared" si="6"/>
        <v>-1.1368683772161603E-12</v>
      </c>
    </row>
    <row r="16" spans="1:16" ht="17.25" customHeight="1" x14ac:dyDescent="0.2">
      <c r="A16" s="200">
        <v>210202</v>
      </c>
      <c r="B16" s="14" t="s">
        <v>320</v>
      </c>
      <c r="C16" s="99">
        <v>1395.3</v>
      </c>
      <c r="D16" s="99">
        <v>1284.8</v>
      </c>
      <c r="E16" s="99">
        <v>110.5</v>
      </c>
      <c r="F16" s="95">
        <f t="shared" si="1"/>
        <v>1395.3</v>
      </c>
      <c r="G16" s="95">
        <f t="shared" si="2"/>
        <v>0</v>
      </c>
      <c r="H16" s="99"/>
      <c r="I16" s="99"/>
      <c r="J16" s="95">
        <f t="shared" ref="J16:J19" si="13">+C16+H16+I16</f>
        <v>1395.3</v>
      </c>
      <c r="K16" s="96"/>
      <c r="L16" s="96"/>
      <c r="M16" s="96"/>
      <c r="N16" s="96"/>
      <c r="O16" s="96"/>
      <c r="P16" s="96"/>
    </row>
    <row r="17" spans="1:16" ht="17.25" customHeight="1" x14ac:dyDescent="0.2">
      <c r="A17" s="200">
        <v>210203</v>
      </c>
      <c r="B17" s="14" t="s">
        <v>321</v>
      </c>
      <c r="C17" s="99">
        <v>1116.3</v>
      </c>
      <c r="D17" s="99">
        <v>1124</v>
      </c>
      <c r="E17" s="99">
        <v>212.3</v>
      </c>
      <c r="F17" s="95">
        <f t="shared" si="1"/>
        <v>1336.3</v>
      </c>
      <c r="G17" s="95">
        <f t="shared" si="2"/>
        <v>-220</v>
      </c>
      <c r="H17" s="99">
        <v>220</v>
      </c>
      <c r="I17" s="99"/>
      <c r="J17" s="95">
        <f t="shared" si="13"/>
        <v>1336.3</v>
      </c>
      <c r="K17" s="96"/>
      <c r="L17" s="96"/>
      <c r="M17" s="96"/>
      <c r="N17" s="96"/>
      <c r="O17" s="96"/>
      <c r="P17" s="96"/>
    </row>
    <row r="18" spans="1:16" ht="17.25" customHeight="1" x14ac:dyDescent="0.2">
      <c r="A18" s="200">
        <v>210204</v>
      </c>
      <c r="B18" s="14" t="s">
        <v>322</v>
      </c>
      <c r="C18" s="99">
        <v>1674.4</v>
      </c>
      <c r="D18" s="99">
        <v>586</v>
      </c>
      <c r="E18" s="99">
        <v>268.39999999999998</v>
      </c>
      <c r="F18" s="95">
        <f t="shared" si="1"/>
        <v>854.4</v>
      </c>
      <c r="G18" s="95">
        <f t="shared" si="2"/>
        <v>820.00000000000011</v>
      </c>
      <c r="H18" s="99">
        <v>-820</v>
      </c>
      <c r="I18" s="99"/>
      <c r="J18" s="95">
        <f t="shared" si="13"/>
        <v>854.40000000000009</v>
      </c>
      <c r="K18" s="96"/>
      <c r="L18" s="96"/>
      <c r="M18" s="96"/>
      <c r="N18" s="96"/>
      <c r="O18" s="96"/>
      <c r="P18" s="96"/>
    </row>
    <row r="19" spans="1:16" ht="17.25" customHeight="1" x14ac:dyDescent="0.2">
      <c r="A19" s="200">
        <v>210205</v>
      </c>
      <c r="B19" s="14" t="s">
        <v>323</v>
      </c>
      <c r="C19" s="99">
        <v>2790.6</v>
      </c>
      <c r="D19" s="99">
        <v>2671.7</v>
      </c>
      <c r="E19" s="99">
        <v>718.9</v>
      </c>
      <c r="F19" s="95">
        <f t="shared" si="1"/>
        <v>3390.6</v>
      </c>
      <c r="G19" s="95">
        <f t="shared" si="2"/>
        <v>-600</v>
      </c>
      <c r="H19" s="99">
        <v>600</v>
      </c>
      <c r="I19" s="99"/>
      <c r="J19" s="95">
        <f t="shared" si="13"/>
        <v>3390.6</v>
      </c>
      <c r="K19" s="96"/>
      <c r="L19" s="96"/>
      <c r="M19" s="96"/>
      <c r="N19" s="96"/>
      <c r="O19" s="96"/>
      <c r="P19" s="96"/>
    </row>
    <row r="20" spans="1:16" ht="17.25" customHeight="1" x14ac:dyDescent="0.2">
      <c r="A20" s="22" t="s">
        <v>12</v>
      </c>
      <c r="B20" s="22" t="s">
        <v>13</v>
      </c>
      <c r="C20" s="98">
        <f>+C21+C22+C23+C24</f>
        <v>11600</v>
      </c>
      <c r="D20" s="98">
        <f t="shared" ref="D20:I20" si="14">+D21+D22+D23+D24</f>
        <v>8644.7000000000007</v>
      </c>
      <c r="E20" s="98">
        <f t="shared" si="14"/>
        <v>3205.2999999999997</v>
      </c>
      <c r="F20" s="98">
        <f t="shared" si="1"/>
        <v>11850</v>
      </c>
      <c r="G20" s="98">
        <f t="shared" si="2"/>
        <v>-250</v>
      </c>
      <c r="H20" s="98">
        <f t="shared" si="14"/>
        <v>250</v>
      </c>
      <c r="I20" s="98">
        <f t="shared" si="14"/>
        <v>0</v>
      </c>
      <c r="J20" s="98">
        <f>+C20+H20+I20</f>
        <v>11850</v>
      </c>
      <c r="K20" s="96"/>
      <c r="L20" s="96"/>
      <c r="M20" s="96"/>
      <c r="N20" s="96">
        <f t="shared" si="4"/>
        <v>0</v>
      </c>
      <c r="O20" s="96">
        <f t="shared" si="5"/>
        <v>3205.2999999999993</v>
      </c>
      <c r="P20" s="96">
        <f t="shared" si="6"/>
        <v>0</v>
      </c>
    </row>
    <row r="21" spans="1:16" ht="17.25" customHeight="1" x14ac:dyDescent="0.2">
      <c r="A21" s="14" t="s">
        <v>14</v>
      </c>
      <c r="B21" s="14" t="s">
        <v>15</v>
      </c>
      <c r="C21" s="99">
        <v>3400</v>
      </c>
      <c r="D21" s="99">
        <v>3329.3</v>
      </c>
      <c r="E21" s="99">
        <v>70.7</v>
      </c>
      <c r="F21" s="95">
        <f t="shared" si="1"/>
        <v>3400</v>
      </c>
      <c r="G21" s="95">
        <f t="shared" si="2"/>
        <v>0</v>
      </c>
      <c r="H21" s="99">
        <v>0</v>
      </c>
      <c r="I21" s="99"/>
      <c r="J21" s="95">
        <f>+C21+H21+I21</f>
        <v>3400</v>
      </c>
      <c r="K21" s="96"/>
      <c r="L21" s="96"/>
      <c r="M21" s="96"/>
      <c r="N21" s="96">
        <f t="shared" si="4"/>
        <v>0</v>
      </c>
      <c r="O21" s="96">
        <f t="shared" si="5"/>
        <v>70.699999999999818</v>
      </c>
      <c r="P21" s="96">
        <f t="shared" si="6"/>
        <v>1.8474111129762605E-13</v>
      </c>
    </row>
    <row r="22" spans="1:16" ht="17.25" customHeight="1" x14ac:dyDescent="0.2">
      <c r="A22" s="14" t="s">
        <v>16</v>
      </c>
      <c r="B22" s="14" t="s">
        <v>17</v>
      </c>
      <c r="C22" s="99">
        <v>8145.4</v>
      </c>
      <c r="D22" s="99">
        <v>5260.8</v>
      </c>
      <c r="E22" s="99">
        <v>3134.6</v>
      </c>
      <c r="F22" s="95">
        <f t="shared" si="1"/>
        <v>8395.4</v>
      </c>
      <c r="G22" s="95">
        <f t="shared" si="2"/>
        <v>-250</v>
      </c>
      <c r="H22" s="99">
        <v>250</v>
      </c>
      <c r="I22" s="99"/>
      <c r="J22" s="95">
        <f t="shared" ref="J22:J24" si="15">+C22+H22+I22</f>
        <v>8395.4</v>
      </c>
      <c r="K22" s="96"/>
      <c r="L22" s="96"/>
      <c r="M22" s="96"/>
      <c r="N22" s="96">
        <f t="shared" si="4"/>
        <v>0</v>
      </c>
      <c r="O22" s="96">
        <f t="shared" si="5"/>
        <v>3134.5999999999995</v>
      </c>
      <c r="P22" s="96">
        <f t="shared" si="6"/>
        <v>0</v>
      </c>
    </row>
    <row r="23" spans="1:16" ht="17.25" customHeight="1" x14ac:dyDescent="0.2">
      <c r="A23" s="14" t="s">
        <v>91</v>
      </c>
      <c r="B23" s="14" t="s">
        <v>93</v>
      </c>
      <c r="C23" s="99">
        <v>54.6</v>
      </c>
      <c r="D23" s="99">
        <v>54.6</v>
      </c>
      <c r="E23" s="99"/>
      <c r="F23" s="95">
        <f t="shared" si="1"/>
        <v>54.6</v>
      </c>
      <c r="G23" s="95">
        <f t="shared" si="2"/>
        <v>0</v>
      </c>
      <c r="H23" s="99"/>
      <c r="I23" s="99"/>
      <c r="J23" s="95">
        <f t="shared" si="15"/>
        <v>54.6</v>
      </c>
      <c r="K23" s="96"/>
      <c r="L23" s="96"/>
      <c r="M23" s="96"/>
      <c r="N23" s="96">
        <f t="shared" si="4"/>
        <v>0</v>
      </c>
      <c r="O23" s="96">
        <f t="shared" si="5"/>
        <v>0</v>
      </c>
      <c r="P23" s="96">
        <f t="shared" si="6"/>
        <v>0</v>
      </c>
    </row>
    <row r="24" spans="1:16" ht="17.25" customHeight="1" x14ac:dyDescent="0.2">
      <c r="A24" s="14" t="s">
        <v>92</v>
      </c>
      <c r="B24" s="14" t="s">
        <v>94</v>
      </c>
      <c r="C24" s="99"/>
      <c r="D24" s="99"/>
      <c r="E24" s="99"/>
      <c r="F24" s="95">
        <f t="shared" si="1"/>
        <v>0</v>
      </c>
      <c r="G24" s="95">
        <f t="shared" si="2"/>
        <v>0</v>
      </c>
      <c r="H24" s="99"/>
      <c r="I24" s="99"/>
      <c r="J24" s="95">
        <f t="shared" si="15"/>
        <v>0</v>
      </c>
      <c r="K24" s="96"/>
      <c r="L24" s="96"/>
      <c r="M24" s="96"/>
      <c r="N24" s="96">
        <f t="shared" si="4"/>
        <v>0</v>
      </c>
      <c r="O24" s="96">
        <f t="shared" si="5"/>
        <v>0</v>
      </c>
      <c r="P24" s="96">
        <f t="shared" si="6"/>
        <v>0</v>
      </c>
    </row>
    <row r="25" spans="1:16" ht="25.5" x14ac:dyDescent="0.2">
      <c r="A25" s="22" t="s">
        <v>18</v>
      </c>
      <c r="B25" s="22" t="s">
        <v>19</v>
      </c>
      <c r="C25" s="98">
        <f>+C26+C27+C28+C29+C30+C31</f>
        <v>14404.9</v>
      </c>
      <c r="D25" s="98">
        <f t="shared" ref="D25:I25" si="16">+D26+D27+D28+D29+D30+D31</f>
        <v>10249.300000000001</v>
      </c>
      <c r="E25" s="98">
        <f t="shared" si="16"/>
        <v>4905.5999999999995</v>
      </c>
      <c r="F25" s="98">
        <f t="shared" si="1"/>
        <v>15154.900000000001</v>
      </c>
      <c r="G25" s="98">
        <f t="shared" si="2"/>
        <v>-750.00000000000182</v>
      </c>
      <c r="H25" s="98">
        <f t="shared" si="16"/>
        <v>750</v>
      </c>
      <c r="I25" s="98">
        <f t="shared" si="16"/>
        <v>0</v>
      </c>
      <c r="J25" s="98">
        <f>+C25+H25+I25</f>
        <v>15154.9</v>
      </c>
      <c r="K25" s="96"/>
      <c r="L25" s="96"/>
      <c r="M25" s="96"/>
      <c r="N25" s="96">
        <f t="shared" si="4"/>
        <v>-1.8189894035458565E-12</v>
      </c>
      <c r="O25" s="96">
        <f t="shared" si="5"/>
        <v>4905.5999999999985</v>
      </c>
      <c r="P25" s="96">
        <f t="shared" si="6"/>
        <v>0</v>
      </c>
    </row>
    <row r="26" spans="1:16" ht="17.25" customHeight="1" x14ac:dyDescent="0.2">
      <c r="A26" s="14" t="s">
        <v>20</v>
      </c>
      <c r="B26" s="14" t="s">
        <v>21</v>
      </c>
      <c r="C26" s="99">
        <v>1630</v>
      </c>
      <c r="D26" s="99">
        <v>1616.1</v>
      </c>
      <c r="E26" s="99">
        <v>263.89999999999998</v>
      </c>
      <c r="F26" s="95">
        <f t="shared" si="1"/>
        <v>1880</v>
      </c>
      <c r="G26" s="95">
        <f t="shared" si="2"/>
        <v>-250</v>
      </c>
      <c r="H26" s="99">
        <v>250</v>
      </c>
      <c r="I26" s="99"/>
      <c r="J26" s="95">
        <f>+C26+H26+I26</f>
        <v>1880</v>
      </c>
      <c r="K26" s="96"/>
      <c r="L26" s="96"/>
      <c r="M26" s="96"/>
      <c r="N26" s="96">
        <f t="shared" si="4"/>
        <v>0</v>
      </c>
      <c r="O26" s="96">
        <f t="shared" si="5"/>
        <v>263.90000000000009</v>
      </c>
      <c r="P26" s="96">
        <f t="shared" si="6"/>
        <v>0</v>
      </c>
    </row>
    <row r="27" spans="1:16" ht="17.25" customHeight="1" x14ac:dyDescent="0.2">
      <c r="A27" s="14" t="s">
        <v>22</v>
      </c>
      <c r="B27" s="14" t="s">
        <v>23</v>
      </c>
      <c r="C27" s="99">
        <v>11185</v>
      </c>
      <c r="D27" s="99">
        <v>7150</v>
      </c>
      <c r="E27" s="99">
        <v>4535</v>
      </c>
      <c r="F27" s="95">
        <f t="shared" si="1"/>
        <v>11685</v>
      </c>
      <c r="G27" s="95">
        <f t="shared" si="2"/>
        <v>-500</v>
      </c>
      <c r="H27" s="99">
        <v>500</v>
      </c>
      <c r="I27" s="99"/>
      <c r="J27" s="95">
        <f t="shared" ref="J27:J31" si="17">+C27+H27+I27</f>
        <v>11685</v>
      </c>
      <c r="K27" s="96"/>
      <c r="L27" s="96"/>
      <c r="M27" s="96"/>
      <c r="N27" s="96">
        <f t="shared" si="4"/>
        <v>0</v>
      </c>
      <c r="O27" s="96">
        <f t="shared" si="5"/>
        <v>4535</v>
      </c>
      <c r="P27" s="96">
        <f t="shared" si="6"/>
        <v>0</v>
      </c>
    </row>
    <row r="28" spans="1:16" ht="17.25" customHeight="1" x14ac:dyDescent="0.2">
      <c r="A28" s="14" t="s">
        <v>24</v>
      </c>
      <c r="B28" s="14" t="s">
        <v>25</v>
      </c>
      <c r="C28" s="99">
        <v>1338.9</v>
      </c>
      <c r="D28" s="99">
        <v>1335</v>
      </c>
      <c r="E28" s="99">
        <v>3.9</v>
      </c>
      <c r="F28" s="95">
        <f t="shared" si="1"/>
        <v>1338.9</v>
      </c>
      <c r="G28" s="95">
        <f t="shared" si="2"/>
        <v>0</v>
      </c>
      <c r="H28" s="99"/>
      <c r="I28" s="99"/>
      <c r="J28" s="95">
        <f t="shared" si="17"/>
        <v>1338.9</v>
      </c>
      <c r="K28" s="96"/>
      <c r="L28" s="96"/>
      <c r="M28" s="96"/>
      <c r="N28" s="96">
        <f t="shared" si="4"/>
        <v>0</v>
      </c>
      <c r="O28" s="96">
        <f t="shared" si="5"/>
        <v>3.9000000000000909</v>
      </c>
      <c r="P28" s="96">
        <f t="shared" si="6"/>
        <v>-9.1038288019262836E-14</v>
      </c>
    </row>
    <row r="29" spans="1:16" ht="17.25" customHeight="1" x14ac:dyDescent="0.2">
      <c r="A29" s="14" t="s">
        <v>95</v>
      </c>
      <c r="B29" s="14" t="s">
        <v>97</v>
      </c>
      <c r="C29" s="99">
        <v>50</v>
      </c>
      <c r="D29" s="99">
        <v>48</v>
      </c>
      <c r="E29" s="99">
        <v>2</v>
      </c>
      <c r="F29" s="95">
        <f t="shared" si="1"/>
        <v>50</v>
      </c>
      <c r="G29" s="95">
        <f t="shared" si="2"/>
        <v>0</v>
      </c>
      <c r="H29" s="99"/>
      <c r="I29" s="99"/>
      <c r="J29" s="95">
        <f t="shared" si="17"/>
        <v>50</v>
      </c>
      <c r="K29" s="96"/>
      <c r="L29" s="96"/>
      <c r="M29" s="96"/>
      <c r="N29" s="96">
        <f t="shared" si="4"/>
        <v>0</v>
      </c>
      <c r="O29" s="96">
        <f t="shared" si="5"/>
        <v>2</v>
      </c>
      <c r="P29" s="96">
        <f t="shared" si="6"/>
        <v>0</v>
      </c>
    </row>
    <row r="30" spans="1:16" ht="17.25" customHeight="1" x14ac:dyDescent="0.2">
      <c r="A30" s="14" t="s">
        <v>26</v>
      </c>
      <c r="B30" s="14" t="s">
        <v>27</v>
      </c>
      <c r="C30" s="99"/>
      <c r="D30" s="99"/>
      <c r="E30" s="99">
        <f t="shared" ref="E30" si="18">C30-D30+H30</f>
        <v>0</v>
      </c>
      <c r="F30" s="95">
        <f t="shared" si="1"/>
        <v>0</v>
      </c>
      <c r="G30" s="95">
        <f t="shared" si="2"/>
        <v>0</v>
      </c>
      <c r="H30" s="99"/>
      <c r="I30" s="99"/>
      <c r="J30" s="95">
        <f t="shared" si="17"/>
        <v>0</v>
      </c>
      <c r="K30" s="96"/>
      <c r="L30" s="96"/>
      <c r="M30" s="96"/>
      <c r="N30" s="96">
        <f t="shared" si="4"/>
        <v>0</v>
      </c>
      <c r="O30" s="96">
        <f t="shared" si="5"/>
        <v>0</v>
      </c>
      <c r="P30" s="96">
        <f t="shared" si="6"/>
        <v>0</v>
      </c>
    </row>
    <row r="31" spans="1:16" ht="25.5" x14ac:dyDescent="0.2">
      <c r="A31" s="14" t="s">
        <v>96</v>
      </c>
      <c r="B31" s="14" t="s">
        <v>98</v>
      </c>
      <c r="C31" s="99">
        <v>201</v>
      </c>
      <c r="D31" s="99">
        <v>100.2</v>
      </c>
      <c r="E31" s="99">
        <v>100.8</v>
      </c>
      <c r="F31" s="95">
        <f t="shared" si="1"/>
        <v>201</v>
      </c>
      <c r="G31" s="95">
        <f t="shared" si="2"/>
        <v>0</v>
      </c>
      <c r="H31" s="99"/>
      <c r="I31" s="99"/>
      <c r="J31" s="95">
        <f t="shared" si="17"/>
        <v>201</v>
      </c>
      <c r="K31" s="96"/>
      <c r="L31" s="96"/>
      <c r="M31" s="96"/>
      <c r="N31" s="96">
        <f t="shared" si="4"/>
        <v>0</v>
      </c>
      <c r="O31" s="96">
        <f t="shared" si="5"/>
        <v>100.8</v>
      </c>
      <c r="P31" s="96">
        <f t="shared" si="6"/>
        <v>0</v>
      </c>
    </row>
    <row r="32" spans="1:16" ht="17.25" customHeight="1" x14ac:dyDescent="0.2">
      <c r="A32" s="22" t="s">
        <v>28</v>
      </c>
      <c r="B32" s="22" t="s">
        <v>29</v>
      </c>
      <c r="C32" s="98">
        <f>+C33+C34+C35</f>
        <v>0</v>
      </c>
      <c r="D32" s="98">
        <f t="shared" ref="D32:I32" si="19">+D33+D34+D35</f>
        <v>0</v>
      </c>
      <c r="E32" s="98">
        <f t="shared" si="19"/>
        <v>0</v>
      </c>
      <c r="F32" s="98">
        <f t="shared" si="1"/>
        <v>0</v>
      </c>
      <c r="G32" s="98">
        <f t="shared" si="2"/>
        <v>0</v>
      </c>
      <c r="H32" s="98">
        <f t="shared" si="19"/>
        <v>0</v>
      </c>
      <c r="I32" s="98">
        <f t="shared" si="19"/>
        <v>0</v>
      </c>
      <c r="J32" s="98">
        <f>+C32+H32+I32</f>
        <v>0</v>
      </c>
      <c r="K32" s="96"/>
      <c r="L32" s="96"/>
      <c r="M32" s="96"/>
      <c r="N32" s="96">
        <f t="shared" si="4"/>
        <v>0</v>
      </c>
      <c r="O32" s="96">
        <f t="shared" si="5"/>
        <v>0</v>
      </c>
      <c r="P32" s="96">
        <f t="shared" si="6"/>
        <v>0</v>
      </c>
    </row>
    <row r="33" spans="1:16" ht="17.25" customHeight="1" x14ac:dyDescent="0.2">
      <c r="A33" s="14" t="s">
        <v>99</v>
      </c>
      <c r="B33" s="14" t="s">
        <v>101</v>
      </c>
      <c r="C33" s="95"/>
      <c r="D33" s="95"/>
      <c r="E33" s="95"/>
      <c r="F33" s="95">
        <f t="shared" si="1"/>
        <v>0</v>
      </c>
      <c r="G33" s="95">
        <f t="shared" si="2"/>
        <v>0</v>
      </c>
      <c r="H33" s="95"/>
      <c r="I33" s="95"/>
      <c r="J33" s="95">
        <f>+C33+H33+I33</f>
        <v>0</v>
      </c>
      <c r="K33" s="96"/>
      <c r="L33" s="96"/>
      <c r="M33" s="96"/>
      <c r="N33" s="96">
        <f t="shared" si="4"/>
        <v>0</v>
      </c>
      <c r="O33" s="96">
        <f t="shared" si="5"/>
        <v>0</v>
      </c>
      <c r="P33" s="96">
        <f t="shared" si="6"/>
        <v>0</v>
      </c>
    </row>
    <row r="34" spans="1:16" ht="17.25" customHeight="1" x14ac:dyDescent="0.2">
      <c r="A34" s="14" t="s">
        <v>100</v>
      </c>
      <c r="B34" s="14" t="s">
        <v>102</v>
      </c>
      <c r="C34" s="95"/>
      <c r="D34" s="95"/>
      <c r="E34" s="95"/>
      <c r="F34" s="95">
        <f t="shared" si="1"/>
        <v>0</v>
      </c>
      <c r="G34" s="95">
        <f t="shared" si="2"/>
        <v>0</v>
      </c>
      <c r="H34" s="95"/>
      <c r="I34" s="95"/>
      <c r="J34" s="95">
        <f t="shared" ref="J34:J35" si="20">+C34+H34+I34</f>
        <v>0</v>
      </c>
      <c r="K34" s="96"/>
      <c r="L34" s="96"/>
      <c r="M34" s="96"/>
      <c r="N34" s="96">
        <f t="shared" si="4"/>
        <v>0</v>
      </c>
      <c r="O34" s="96">
        <f t="shared" si="5"/>
        <v>0</v>
      </c>
      <c r="P34" s="96">
        <f t="shared" si="6"/>
        <v>0</v>
      </c>
    </row>
    <row r="35" spans="1:16" ht="17.25" customHeight="1" x14ac:dyDescent="0.2">
      <c r="A35" s="14" t="s">
        <v>30</v>
      </c>
      <c r="B35" s="14" t="s">
        <v>31</v>
      </c>
      <c r="C35" s="99"/>
      <c r="D35" s="99"/>
      <c r="E35" s="99"/>
      <c r="F35" s="95">
        <f t="shared" si="1"/>
        <v>0</v>
      </c>
      <c r="G35" s="95">
        <f t="shared" si="2"/>
        <v>0</v>
      </c>
      <c r="H35" s="99"/>
      <c r="I35" s="99"/>
      <c r="J35" s="95">
        <f t="shared" si="20"/>
        <v>0</v>
      </c>
      <c r="K35" s="96"/>
      <c r="L35" s="96"/>
      <c r="M35" s="96"/>
      <c r="N35" s="96">
        <f t="shared" si="4"/>
        <v>0</v>
      </c>
      <c r="O35" s="96">
        <f t="shared" si="5"/>
        <v>0</v>
      </c>
      <c r="P35" s="96">
        <f t="shared" si="6"/>
        <v>0</v>
      </c>
    </row>
    <row r="36" spans="1:16" ht="17.25" customHeight="1" x14ac:dyDescent="0.2">
      <c r="A36" s="22" t="s">
        <v>32</v>
      </c>
      <c r="B36" s="22" t="s">
        <v>33</v>
      </c>
      <c r="C36" s="98">
        <f>+C37+C38+C39+C40</f>
        <v>2780.2</v>
      </c>
      <c r="D36" s="98">
        <f t="shared" ref="D36:I36" si="21">+D37+D38+D39+D40</f>
        <v>1829.9</v>
      </c>
      <c r="E36" s="98">
        <f t="shared" si="21"/>
        <v>950.3</v>
      </c>
      <c r="F36" s="98">
        <f t="shared" si="1"/>
        <v>2780.2</v>
      </c>
      <c r="G36" s="98">
        <f t="shared" si="2"/>
        <v>0</v>
      </c>
      <c r="H36" s="98">
        <f t="shared" si="21"/>
        <v>0</v>
      </c>
      <c r="I36" s="98">
        <f t="shared" si="21"/>
        <v>0</v>
      </c>
      <c r="J36" s="98">
        <f>+C36+H36+I36</f>
        <v>2780.2</v>
      </c>
      <c r="K36" s="96"/>
      <c r="L36" s="96"/>
      <c r="M36" s="96"/>
      <c r="N36" s="96">
        <f t="shared" si="4"/>
        <v>0</v>
      </c>
      <c r="O36" s="96">
        <f t="shared" si="5"/>
        <v>950.29999999999973</v>
      </c>
      <c r="P36" s="96">
        <f t="shared" si="6"/>
        <v>0</v>
      </c>
    </row>
    <row r="37" spans="1:16" ht="17.25" customHeight="1" x14ac:dyDescent="0.2">
      <c r="A37" s="14" t="s">
        <v>103</v>
      </c>
      <c r="B37" s="14" t="s">
        <v>106</v>
      </c>
      <c r="C37" s="95"/>
      <c r="D37" s="95"/>
      <c r="E37" s="95"/>
      <c r="F37" s="95">
        <f t="shared" si="1"/>
        <v>0</v>
      </c>
      <c r="G37" s="95">
        <f t="shared" si="2"/>
        <v>0</v>
      </c>
      <c r="H37" s="95"/>
      <c r="I37" s="95"/>
      <c r="J37" s="95">
        <f>+C37+H37+I37</f>
        <v>0</v>
      </c>
      <c r="K37" s="96"/>
      <c r="L37" s="96"/>
      <c r="M37" s="96"/>
      <c r="N37" s="96">
        <f t="shared" si="4"/>
        <v>0</v>
      </c>
      <c r="O37" s="96">
        <f t="shared" si="5"/>
        <v>0</v>
      </c>
      <c r="P37" s="96">
        <f t="shared" si="6"/>
        <v>0</v>
      </c>
    </row>
    <row r="38" spans="1:16" ht="17.25" customHeight="1" x14ac:dyDescent="0.2">
      <c r="A38" s="14" t="s">
        <v>104</v>
      </c>
      <c r="B38" s="14" t="s">
        <v>107</v>
      </c>
      <c r="C38" s="95"/>
      <c r="D38" s="95"/>
      <c r="E38" s="95"/>
      <c r="F38" s="95">
        <f t="shared" si="1"/>
        <v>0</v>
      </c>
      <c r="G38" s="95">
        <f t="shared" si="2"/>
        <v>0</v>
      </c>
      <c r="H38" s="95"/>
      <c r="I38" s="95"/>
      <c r="J38" s="95">
        <f t="shared" ref="J38:J40" si="22">+C38+H38+I38</f>
        <v>0</v>
      </c>
      <c r="K38" s="96"/>
      <c r="L38" s="96"/>
      <c r="M38" s="96"/>
      <c r="N38" s="96">
        <f t="shared" si="4"/>
        <v>0</v>
      </c>
      <c r="O38" s="96">
        <f t="shared" si="5"/>
        <v>0</v>
      </c>
      <c r="P38" s="96">
        <f t="shared" si="6"/>
        <v>0</v>
      </c>
    </row>
    <row r="39" spans="1:16" ht="17.25" customHeight="1" x14ac:dyDescent="0.2">
      <c r="A39" s="14" t="s">
        <v>105</v>
      </c>
      <c r="B39" s="14" t="s">
        <v>108</v>
      </c>
      <c r="C39" s="95"/>
      <c r="D39" s="95"/>
      <c r="E39" s="95"/>
      <c r="F39" s="95">
        <f t="shared" si="1"/>
        <v>0</v>
      </c>
      <c r="G39" s="95">
        <f t="shared" si="2"/>
        <v>0</v>
      </c>
      <c r="H39" s="95"/>
      <c r="I39" s="95"/>
      <c r="J39" s="95">
        <f t="shared" si="22"/>
        <v>0</v>
      </c>
      <c r="K39" s="96"/>
      <c r="L39" s="96"/>
      <c r="M39" s="96"/>
      <c r="N39" s="96">
        <f t="shared" si="4"/>
        <v>0</v>
      </c>
      <c r="O39" s="96">
        <f t="shared" si="5"/>
        <v>0</v>
      </c>
      <c r="P39" s="96">
        <f t="shared" si="6"/>
        <v>0</v>
      </c>
    </row>
    <row r="40" spans="1:16" ht="17.25" customHeight="1" x14ac:dyDescent="0.2">
      <c r="A40" s="14" t="s">
        <v>34</v>
      </c>
      <c r="B40" s="14" t="s">
        <v>35</v>
      </c>
      <c r="C40" s="99">
        <v>2780.2</v>
      </c>
      <c r="D40" s="99">
        <v>1829.9</v>
      </c>
      <c r="E40" s="99">
        <v>950.3</v>
      </c>
      <c r="F40" s="95">
        <f t="shared" si="1"/>
        <v>2780.2</v>
      </c>
      <c r="G40" s="95">
        <f t="shared" si="2"/>
        <v>0</v>
      </c>
      <c r="H40" s="99"/>
      <c r="I40" s="99"/>
      <c r="J40" s="95">
        <f t="shared" si="22"/>
        <v>2780.2</v>
      </c>
      <c r="K40" s="96"/>
      <c r="L40" s="96"/>
      <c r="M40" s="96"/>
      <c r="N40" s="96">
        <f t="shared" si="4"/>
        <v>0</v>
      </c>
      <c r="O40" s="96">
        <f t="shared" si="5"/>
        <v>950.29999999999973</v>
      </c>
      <c r="P40" s="96">
        <f t="shared" si="6"/>
        <v>0</v>
      </c>
    </row>
    <row r="41" spans="1:16" ht="17.25" customHeight="1" x14ac:dyDescent="0.2">
      <c r="A41" s="22" t="s">
        <v>36</v>
      </c>
      <c r="B41" s="22" t="s">
        <v>37</v>
      </c>
      <c r="C41" s="98">
        <f>+C42+C43+C44</f>
        <v>4784.3999999999996</v>
      </c>
      <c r="D41" s="98">
        <f t="shared" ref="D41:I41" si="23">+D42+D43+D44</f>
        <v>4190.5</v>
      </c>
      <c r="E41" s="98">
        <f t="shared" si="23"/>
        <v>593.9</v>
      </c>
      <c r="F41" s="98">
        <f t="shared" si="1"/>
        <v>4784.3999999999996</v>
      </c>
      <c r="G41" s="98">
        <f t="shared" si="2"/>
        <v>0</v>
      </c>
      <c r="H41" s="98">
        <f t="shared" si="23"/>
        <v>0</v>
      </c>
      <c r="I41" s="98">
        <f t="shared" si="23"/>
        <v>0</v>
      </c>
      <c r="J41" s="98">
        <f>+C41+H41+I41</f>
        <v>4784.3999999999996</v>
      </c>
      <c r="K41" s="96"/>
      <c r="L41" s="96"/>
      <c r="M41" s="96"/>
      <c r="N41" s="96">
        <f t="shared" si="4"/>
        <v>0</v>
      </c>
      <c r="O41" s="96">
        <f t="shared" si="5"/>
        <v>593.89999999999964</v>
      </c>
      <c r="P41" s="96">
        <f t="shared" si="6"/>
        <v>0</v>
      </c>
    </row>
    <row r="42" spans="1:16" ht="17.25" customHeight="1" x14ac:dyDescent="0.2">
      <c r="A42" s="14" t="s">
        <v>109</v>
      </c>
      <c r="B42" s="14" t="s">
        <v>110</v>
      </c>
      <c r="C42" s="99"/>
      <c r="D42" s="99"/>
      <c r="E42" s="99"/>
      <c r="F42" s="95">
        <f t="shared" si="1"/>
        <v>0</v>
      </c>
      <c r="G42" s="95">
        <f t="shared" si="2"/>
        <v>0</v>
      </c>
      <c r="H42" s="99"/>
      <c r="I42" s="99"/>
      <c r="J42" s="95">
        <f>+C42+H42+I42</f>
        <v>0</v>
      </c>
      <c r="K42" s="96"/>
      <c r="L42" s="96"/>
      <c r="M42" s="96"/>
      <c r="N42" s="96">
        <f t="shared" si="4"/>
        <v>0</v>
      </c>
      <c r="O42" s="96">
        <f t="shared" si="5"/>
        <v>0</v>
      </c>
      <c r="P42" s="96">
        <f t="shared" si="6"/>
        <v>0</v>
      </c>
    </row>
    <row r="43" spans="1:16" ht="17.25" customHeight="1" x14ac:dyDescent="0.2">
      <c r="A43" s="14" t="s">
        <v>38</v>
      </c>
      <c r="B43" s="14" t="s">
        <v>39</v>
      </c>
      <c r="C43" s="99">
        <v>4784.3999999999996</v>
      </c>
      <c r="D43" s="99">
        <v>4190.5</v>
      </c>
      <c r="E43" s="99">
        <v>593.9</v>
      </c>
      <c r="F43" s="95">
        <f t="shared" si="1"/>
        <v>4784.3999999999996</v>
      </c>
      <c r="G43" s="95">
        <f t="shared" si="2"/>
        <v>0</v>
      </c>
      <c r="H43" s="99"/>
      <c r="I43" s="99"/>
      <c r="J43" s="95">
        <f t="shared" ref="J43:J44" si="24">+C43+H43+I43</f>
        <v>4784.3999999999996</v>
      </c>
      <c r="K43" s="96"/>
      <c r="L43" s="96"/>
      <c r="M43" s="96"/>
      <c r="N43" s="96">
        <f t="shared" si="4"/>
        <v>0</v>
      </c>
      <c r="O43" s="96">
        <f t="shared" si="5"/>
        <v>593.89999999999964</v>
      </c>
      <c r="P43" s="96">
        <f t="shared" si="6"/>
        <v>0</v>
      </c>
    </row>
    <row r="44" spans="1:16" ht="17.25" customHeight="1" x14ac:dyDescent="0.2">
      <c r="A44" s="14" t="s">
        <v>38</v>
      </c>
      <c r="B44" s="14" t="s">
        <v>111</v>
      </c>
      <c r="C44" s="99"/>
      <c r="D44" s="99"/>
      <c r="E44" s="99"/>
      <c r="F44" s="95">
        <f t="shared" si="1"/>
        <v>0</v>
      </c>
      <c r="G44" s="95">
        <f t="shared" si="2"/>
        <v>0</v>
      </c>
      <c r="H44" s="99"/>
      <c r="I44" s="99"/>
      <c r="J44" s="95">
        <f t="shared" si="24"/>
        <v>0</v>
      </c>
      <c r="K44" s="96"/>
      <c r="L44" s="96"/>
      <c r="M44" s="96"/>
      <c r="N44" s="96">
        <f t="shared" si="4"/>
        <v>0</v>
      </c>
      <c r="O44" s="96">
        <f t="shared" si="5"/>
        <v>0</v>
      </c>
      <c r="P44" s="96">
        <f t="shared" si="6"/>
        <v>0</v>
      </c>
    </row>
    <row r="45" spans="1:16" ht="24" customHeight="1" x14ac:dyDescent="0.2">
      <c r="A45" s="22" t="s">
        <v>40</v>
      </c>
      <c r="B45" s="22" t="s">
        <v>119</v>
      </c>
      <c r="C45" s="98">
        <f>+C46+C47+C48+C49+C50+C51+C52+C53+C54</f>
        <v>1364.8</v>
      </c>
      <c r="D45" s="98">
        <f t="shared" ref="D45:I45" si="25">+D46+D47+D48+D49+D50+D51+D52+D53+D54</f>
        <v>932.4</v>
      </c>
      <c r="E45" s="98">
        <f t="shared" si="25"/>
        <v>432.40000000000003</v>
      </c>
      <c r="F45" s="98">
        <f t="shared" si="1"/>
        <v>1364.8</v>
      </c>
      <c r="G45" s="98">
        <f t="shared" si="2"/>
        <v>0</v>
      </c>
      <c r="H45" s="98">
        <f t="shared" si="25"/>
        <v>0</v>
      </c>
      <c r="I45" s="98">
        <f t="shared" si="25"/>
        <v>0</v>
      </c>
      <c r="J45" s="98">
        <f>+C45+H45+I45</f>
        <v>1364.8</v>
      </c>
      <c r="K45" s="96"/>
      <c r="L45" s="96"/>
      <c r="M45" s="96"/>
      <c r="N45" s="96">
        <f t="shared" si="4"/>
        <v>0</v>
      </c>
      <c r="O45" s="96">
        <f t="shared" si="5"/>
        <v>432.4</v>
      </c>
      <c r="P45" s="96">
        <f t="shared" si="6"/>
        <v>0</v>
      </c>
    </row>
    <row r="46" spans="1:16" ht="12.75" x14ac:dyDescent="0.2">
      <c r="A46" s="14" t="s">
        <v>42</v>
      </c>
      <c r="B46" s="14" t="s">
        <v>43</v>
      </c>
      <c r="C46" s="99">
        <v>684</v>
      </c>
      <c r="D46" s="99">
        <v>367.7</v>
      </c>
      <c r="E46" s="99">
        <v>316.3</v>
      </c>
      <c r="F46" s="95">
        <f t="shared" si="1"/>
        <v>684</v>
      </c>
      <c r="G46" s="95">
        <f t="shared" si="2"/>
        <v>0</v>
      </c>
      <c r="H46" s="99"/>
      <c r="I46" s="99"/>
      <c r="J46" s="95">
        <f>+C46+H46+I46</f>
        <v>684</v>
      </c>
      <c r="K46" s="96"/>
      <c r="L46" s="96"/>
      <c r="M46" s="96"/>
      <c r="N46" s="96">
        <f t="shared" si="4"/>
        <v>0</v>
      </c>
      <c r="O46" s="96">
        <f t="shared" si="5"/>
        <v>316.3</v>
      </c>
      <c r="P46" s="96">
        <f t="shared" si="6"/>
        <v>0</v>
      </c>
    </row>
    <row r="47" spans="1:16" ht="25.5" x14ac:dyDescent="0.2">
      <c r="A47" s="14" t="s">
        <v>112</v>
      </c>
      <c r="B47" s="14" t="s">
        <v>113</v>
      </c>
      <c r="C47" s="99"/>
      <c r="D47" s="99"/>
      <c r="E47" s="99"/>
      <c r="F47" s="95">
        <f t="shared" si="1"/>
        <v>0</v>
      </c>
      <c r="G47" s="95">
        <f t="shared" si="2"/>
        <v>0</v>
      </c>
      <c r="H47" s="99"/>
      <c r="I47" s="99"/>
      <c r="J47" s="95">
        <f t="shared" ref="J47:J54" si="26">+C47+H47+I47</f>
        <v>0</v>
      </c>
      <c r="K47" s="96"/>
      <c r="L47" s="96"/>
      <c r="M47" s="96"/>
      <c r="N47" s="96">
        <f t="shared" si="4"/>
        <v>0</v>
      </c>
      <c r="O47" s="96">
        <f t="shared" si="5"/>
        <v>0</v>
      </c>
      <c r="P47" s="96">
        <f t="shared" si="6"/>
        <v>0</v>
      </c>
    </row>
    <row r="48" spans="1:16" ht="17.25" customHeight="1" x14ac:dyDescent="0.2">
      <c r="A48" s="14" t="s">
        <v>44</v>
      </c>
      <c r="B48" s="14" t="s">
        <v>45</v>
      </c>
      <c r="C48" s="99">
        <v>108.9</v>
      </c>
      <c r="D48" s="99">
        <v>108.9</v>
      </c>
      <c r="E48" s="99"/>
      <c r="F48" s="95">
        <f t="shared" si="1"/>
        <v>108.9</v>
      </c>
      <c r="G48" s="95">
        <f t="shared" si="2"/>
        <v>0</v>
      </c>
      <c r="H48" s="99"/>
      <c r="I48" s="99"/>
      <c r="J48" s="95">
        <f t="shared" si="26"/>
        <v>108.9</v>
      </c>
      <c r="K48" s="96"/>
      <c r="L48" s="96"/>
      <c r="M48" s="96"/>
      <c r="N48" s="96">
        <f t="shared" si="4"/>
        <v>0</v>
      </c>
      <c r="O48" s="96">
        <f t="shared" si="5"/>
        <v>0</v>
      </c>
      <c r="P48" s="96">
        <f t="shared" si="6"/>
        <v>0</v>
      </c>
    </row>
    <row r="49" spans="1:16" ht="17.25" customHeight="1" x14ac:dyDescent="0.2">
      <c r="A49" s="14" t="s">
        <v>46</v>
      </c>
      <c r="B49" s="14" t="s">
        <v>47</v>
      </c>
      <c r="C49" s="99">
        <v>231.9</v>
      </c>
      <c r="D49" s="99">
        <v>231.9</v>
      </c>
      <c r="E49" s="99"/>
      <c r="F49" s="95">
        <f t="shared" si="1"/>
        <v>231.9</v>
      </c>
      <c r="G49" s="95">
        <f t="shared" si="2"/>
        <v>0</v>
      </c>
      <c r="H49" s="99"/>
      <c r="I49" s="99"/>
      <c r="J49" s="95">
        <f t="shared" si="26"/>
        <v>231.9</v>
      </c>
      <c r="K49" s="96"/>
      <c r="L49" s="96"/>
      <c r="M49" s="96"/>
      <c r="N49" s="96">
        <f t="shared" si="4"/>
        <v>0</v>
      </c>
      <c r="O49" s="96">
        <f t="shared" si="5"/>
        <v>0</v>
      </c>
      <c r="P49" s="96">
        <f t="shared" si="6"/>
        <v>0</v>
      </c>
    </row>
    <row r="50" spans="1:16" ht="17.25" customHeight="1" x14ac:dyDescent="0.2">
      <c r="A50" s="14" t="s">
        <v>48</v>
      </c>
      <c r="B50" s="14" t="s">
        <v>49</v>
      </c>
      <c r="C50" s="99">
        <v>0</v>
      </c>
      <c r="D50" s="99"/>
      <c r="E50" s="99"/>
      <c r="F50" s="95">
        <f t="shared" si="1"/>
        <v>0</v>
      </c>
      <c r="G50" s="95">
        <f t="shared" si="2"/>
        <v>0</v>
      </c>
      <c r="H50" s="99"/>
      <c r="I50" s="99"/>
      <c r="J50" s="95">
        <f t="shared" si="26"/>
        <v>0</v>
      </c>
      <c r="K50" s="96"/>
      <c r="L50" s="96"/>
      <c r="M50" s="96"/>
      <c r="N50" s="96">
        <f t="shared" si="4"/>
        <v>0</v>
      </c>
      <c r="O50" s="96">
        <f t="shared" si="5"/>
        <v>0</v>
      </c>
      <c r="P50" s="96">
        <f t="shared" si="6"/>
        <v>0</v>
      </c>
    </row>
    <row r="51" spans="1:16" ht="17.25" customHeight="1" x14ac:dyDescent="0.2">
      <c r="A51" s="14" t="s">
        <v>50</v>
      </c>
      <c r="B51" s="14" t="s">
        <v>51</v>
      </c>
      <c r="C51" s="99">
        <v>300</v>
      </c>
      <c r="D51" s="99">
        <v>207</v>
      </c>
      <c r="E51" s="99">
        <v>93</v>
      </c>
      <c r="F51" s="95">
        <f t="shared" si="1"/>
        <v>300</v>
      </c>
      <c r="G51" s="95">
        <f t="shared" si="2"/>
        <v>0</v>
      </c>
      <c r="H51" s="99"/>
      <c r="I51" s="99"/>
      <c r="J51" s="95">
        <f t="shared" si="26"/>
        <v>300</v>
      </c>
      <c r="K51" s="96"/>
      <c r="L51" s="96"/>
      <c r="M51" s="96"/>
      <c r="N51" s="96">
        <f t="shared" si="4"/>
        <v>0</v>
      </c>
      <c r="O51" s="96">
        <f t="shared" si="5"/>
        <v>93</v>
      </c>
      <c r="P51" s="96">
        <f t="shared" si="6"/>
        <v>0</v>
      </c>
    </row>
    <row r="52" spans="1:16" ht="17.25" customHeight="1" x14ac:dyDescent="0.2">
      <c r="A52" s="14" t="s">
        <v>52</v>
      </c>
      <c r="B52" s="14" t="s">
        <v>53</v>
      </c>
      <c r="C52" s="99">
        <v>40</v>
      </c>
      <c r="D52" s="99">
        <v>16.899999999999999</v>
      </c>
      <c r="E52" s="99">
        <v>23.1</v>
      </c>
      <c r="F52" s="95">
        <f t="shared" si="1"/>
        <v>40</v>
      </c>
      <c r="G52" s="95">
        <f t="shared" si="2"/>
        <v>0</v>
      </c>
      <c r="H52" s="99"/>
      <c r="I52" s="99"/>
      <c r="J52" s="95">
        <f t="shared" si="26"/>
        <v>40</v>
      </c>
      <c r="K52" s="96"/>
      <c r="L52" s="96"/>
      <c r="M52" s="96"/>
      <c r="N52" s="96">
        <f t="shared" si="4"/>
        <v>0</v>
      </c>
      <c r="O52" s="96">
        <f t="shared" si="5"/>
        <v>23.1</v>
      </c>
      <c r="P52" s="96">
        <f t="shared" si="6"/>
        <v>0</v>
      </c>
    </row>
    <row r="53" spans="1:16" ht="25.5" x14ac:dyDescent="0.2">
      <c r="A53" s="14" t="s">
        <v>114</v>
      </c>
      <c r="B53" s="14" t="s">
        <v>116</v>
      </c>
      <c r="C53" s="99"/>
      <c r="D53" s="99"/>
      <c r="E53" s="99"/>
      <c r="F53" s="95">
        <f t="shared" si="1"/>
        <v>0</v>
      </c>
      <c r="G53" s="95">
        <f t="shared" si="2"/>
        <v>0</v>
      </c>
      <c r="H53" s="99"/>
      <c r="I53" s="99"/>
      <c r="J53" s="95">
        <f t="shared" si="26"/>
        <v>0</v>
      </c>
      <c r="K53" s="96"/>
      <c r="L53" s="96"/>
      <c r="M53" s="96"/>
      <c r="N53" s="96">
        <f t="shared" si="4"/>
        <v>0</v>
      </c>
      <c r="O53" s="96">
        <f t="shared" si="5"/>
        <v>0</v>
      </c>
      <c r="P53" s="96">
        <f t="shared" si="6"/>
        <v>0</v>
      </c>
    </row>
    <row r="54" spans="1:16" ht="25.5" x14ac:dyDescent="0.2">
      <c r="A54" s="14" t="s">
        <v>115</v>
      </c>
      <c r="B54" s="14" t="s">
        <v>117</v>
      </c>
      <c r="C54" s="99"/>
      <c r="D54" s="99"/>
      <c r="E54" s="99"/>
      <c r="F54" s="95">
        <f t="shared" si="1"/>
        <v>0</v>
      </c>
      <c r="G54" s="95">
        <f t="shared" si="2"/>
        <v>0</v>
      </c>
      <c r="H54" s="99"/>
      <c r="I54" s="99"/>
      <c r="J54" s="95">
        <f t="shared" si="26"/>
        <v>0</v>
      </c>
      <c r="K54" s="96"/>
      <c r="L54" s="96"/>
      <c r="M54" s="96"/>
      <c r="N54" s="96">
        <f t="shared" si="4"/>
        <v>0</v>
      </c>
      <c r="O54" s="96">
        <f t="shared" si="5"/>
        <v>0</v>
      </c>
      <c r="P54" s="96">
        <f t="shared" si="6"/>
        <v>0</v>
      </c>
    </row>
    <row r="55" spans="1:16" ht="25.5" x14ac:dyDescent="0.2">
      <c r="A55" s="22" t="s">
        <v>54</v>
      </c>
      <c r="B55" s="22" t="s">
        <v>118</v>
      </c>
      <c r="C55" s="98">
        <f>+C56+C57</f>
        <v>160</v>
      </c>
      <c r="D55" s="98">
        <f t="shared" ref="D55:H55" si="27">+D56+D57</f>
        <v>160</v>
      </c>
      <c r="E55" s="98">
        <f t="shared" si="27"/>
        <v>0</v>
      </c>
      <c r="F55" s="98">
        <f t="shared" si="1"/>
        <v>160</v>
      </c>
      <c r="G55" s="98">
        <f t="shared" si="2"/>
        <v>0</v>
      </c>
      <c r="H55" s="98">
        <f t="shared" si="27"/>
        <v>0</v>
      </c>
      <c r="I55" s="98">
        <f>+I56+I57</f>
        <v>0</v>
      </c>
      <c r="J55" s="98">
        <f t="shared" ref="J55:J65" si="28">+C55+H55+I55</f>
        <v>160</v>
      </c>
      <c r="K55" s="96"/>
      <c r="L55" s="96"/>
      <c r="M55" s="96"/>
      <c r="N55" s="96">
        <f t="shared" si="4"/>
        <v>0</v>
      </c>
      <c r="O55" s="96">
        <f t="shared" si="5"/>
        <v>0</v>
      </c>
      <c r="P55" s="96">
        <f t="shared" si="6"/>
        <v>0</v>
      </c>
    </row>
    <row r="56" spans="1:16" ht="17.25" customHeight="1" x14ac:dyDescent="0.2">
      <c r="A56" s="14" t="s">
        <v>72</v>
      </c>
      <c r="B56" s="14" t="s">
        <v>118</v>
      </c>
      <c r="C56" s="95"/>
      <c r="D56" s="95"/>
      <c r="E56" s="95"/>
      <c r="F56" s="95">
        <f t="shared" si="1"/>
        <v>0</v>
      </c>
      <c r="G56" s="95">
        <f t="shared" si="2"/>
        <v>0</v>
      </c>
      <c r="H56" s="95"/>
      <c r="I56" s="95"/>
      <c r="J56" s="95">
        <f t="shared" si="28"/>
        <v>0</v>
      </c>
      <c r="K56" s="96"/>
      <c r="L56" s="96"/>
      <c r="M56" s="96"/>
      <c r="N56" s="96">
        <f t="shared" si="4"/>
        <v>0</v>
      </c>
      <c r="O56" s="96">
        <f t="shared" si="5"/>
        <v>0</v>
      </c>
      <c r="P56" s="96">
        <f t="shared" si="6"/>
        <v>0</v>
      </c>
    </row>
    <row r="57" spans="1:16" ht="17.25" customHeight="1" x14ac:dyDescent="0.2">
      <c r="A57" s="14" t="s">
        <v>56</v>
      </c>
      <c r="B57" s="14" t="s">
        <v>57</v>
      </c>
      <c r="C57" s="99">
        <v>160</v>
      </c>
      <c r="D57" s="99">
        <v>160</v>
      </c>
      <c r="E57" s="99"/>
      <c r="F57" s="95">
        <f t="shared" si="1"/>
        <v>160</v>
      </c>
      <c r="G57" s="95">
        <f t="shared" si="2"/>
        <v>0</v>
      </c>
      <c r="H57" s="99"/>
      <c r="I57" s="99"/>
      <c r="J57" s="95">
        <f t="shared" si="28"/>
        <v>160</v>
      </c>
      <c r="K57" s="96"/>
      <c r="L57" s="96"/>
      <c r="M57" s="96"/>
      <c r="N57" s="96">
        <f t="shared" si="4"/>
        <v>0</v>
      </c>
      <c r="O57" s="96">
        <f t="shared" si="5"/>
        <v>0</v>
      </c>
      <c r="P57" s="96">
        <f t="shared" si="6"/>
        <v>0</v>
      </c>
    </row>
    <row r="58" spans="1:16" ht="17.25" customHeight="1" x14ac:dyDescent="0.2">
      <c r="A58" s="23" t="s">
        <v>58</v>
      </c>
      <c r="B58" s="23" t="s">
        <v>59</v>
      </c>
      <c r="C58" s="100">
        <f>+C59</f>
        <v>194559.8</v>
      </c>
      <c r="D58" s="100">
        <f t="shared" ref="D58:I58" si="29">+D59</f>
        <v>183740.6</v>
      </c>
      <c r="E58" s="100">
        <f t="shared" si="29"/>
        <v>0</v>
      </c>
      <c r="F58" s="100">
        <f t="shared" si="1"/>
        <v>183740.6</v>
      </c>
      <c r="G58" s="100">
        <f t="shared" si="2"/>
        <v>10819.199999999983</v>
      </c>
      <c r="H58" s="100">
        <f t="shared" si="29"/>
        <v>0</v>
      </c>
      <c r="I58" s="100">
        <f t="shared" si="29"/>
        <v>0</v>
      </c>
      <c r="J58" s="100">
        <f t="shared" si="28"/>
        <v>194559.8</v>
      </c>
      <c r="K58" s="96"/>
      <c r="L58" s="96"/>
      <c r="M58" s="96"/>
      <c r="N58" s="96">
        <f t="shared" si="4"/>
        <v>10819.199999999983</v>
      </c>
      <c r="O58" s="96">
        <f t="shared" si="5"/>
        <v>10819.199999999983</v>
      </c>
      <c r="P58" s="96">
        <f t="shared" si="6"/>
        <v>-10819.199999999983</v>
      </c>
    </row>
    <row r="59" spans="1:16" ht="17.25" customHeight="1" x14ac:dyDescent="0.2">
      <c r="A59" s="14" t="s">
        <v>60</v>
      </c>
      <c r="B59" s="14" t="s">
        <v>61</v>
      </c>
      <c r="C59" s="99">
        <v>194559.8</v>
      </c>
      <c r="D59" s="99">
        <v>183740.6</v>
      </c>
      <c r="E59" s="99"/>
      <c r="F59" s="95">
        <f t="shared" si="1"/>
        <v>183740.6</v>
      </c>
      <c r="G59" s="95">
        <f t="shared" si="2"/>
        <v>10819.199999999983</v>
      </c>
      <c r="H59" s="99"/>
      <c r="I59" s="99"/>
      <c r="J59" s="95">
        <f t="shared" si="28"/>
        <v>194559.8</v>
      </c>
      <c r="K59" s="96">
        <f>+J58+J60</f>
        <v>195469.8</v>
      </c>
      <c r="L59" s="96">
        <f>+J7</f>
        <v>195469.8</v>
      </c>
      <c r="M59" s="96">
        <f>+K59-L59</f>
        <v>0</v>
      </c>
      <c r="N59" s="96">
        <f t="shared" si="4"/>
        <v>10819.199999999983</v>
      </c>
      <c r="O59" s="96">
        <f t="shared" si="5"/>
        <v>10819.199999999983</v>
      </c>
      <c r="P59" s="96">
        <f t="shared" si="6"/>
        <v>-10819.199999999983</v>
      </c>
    </row>
    <row r="60" spans="1:16" ht="25.5" x14ac:dyDescent="0.2">
      <c r="A60" s="23" t="s">
        <v>62</v>
      </c>
      <c r="B60" s="23" t="s">
        <v>63</v>
      </c>
      <c r="C60" s="100">
        <f>+C61+C62</f>
        <v>910</v>
      </c>
      <c r="D60" s="100">
        <f t="shared" ref="D60:I60" si="30">+D61+D62</f>
        <v>916.7</v>
      </c>
      <c r="E60" s="100">
        <f t="shared" si="30"/>
        <v>0</v>
      </c>
      <c r="F60" s="100">
        <f t="shared" si="1"/>
        <v>916.7</v>
      </c>
      <c r="G60" s="100">
        <f t="shared" si="2"/>
        <v>-6.7000000000000455</v>
      </c>
      <c r="H60" s="100">
        <f t="shared" si="30"/>
        <v>0</v>
      </c>
      <c r="I60" s="100">
        <f t="shared" si="30"/>
        <v>0</v>
      </c>
      <c r="J60" s="100">
        <f t="shared" si="28"/>
        <v>910</v>
      </c>
      <c r="K60" s="96"/>
      <c r="L60" s="96"/>
      <c r="M60" s="96"/>
      <c r="N60" s="96">
        <f t="shared" si="4"/>
        <v>-6.7000000000000455</v>
      </c>
      <c r="O60" s="96">
        <f t="shared" si="5"/>
        <v>-6.7000000000000455</v>
      </c>
      <c r="P60" s="96">
        <f t="shared" si="6"/>
        <v>6.7000000000000455</v>
      </c>
    </row>
    <row r="61" spans="1:16" ht="17.25" customHeight="1" x14ac:dyDescent="0.2">
      <c r="A61" s="14" t="s">
        <v>64</v>
      </c>
      <c r="B61" s="14" t="s">
        <v>65</v>
      </c>
      <c r="C61" s="99"/>
      <c r="D61" s="99"/>
      <c r="E61" s="99"/>
      <c r="F61" s="95">
        <f t="shared" si="1"/>
        <v>0</v>
      </c>
      <c r="G61" s="95">
        <f t="shared" si="2"/>
        <v>0</v>
      </c>
      <c r="H61" s="99"/>
      <c r="I61" s="99"/>
      <c r="J61" s="95">
        <f t="shared" si="28"/>
        <v>0</v>
      </c>
      <c r="K61" s="96"/>
      <c r="L61" s="96"/>
      <c r="M61" s="96"/>
      <c r="N61" s="96">
        <f t="shared" si="4"/>
        <v>0</v>
      </c>
      <c r="O61" s="96">
        <f t="shared" si="5"/>
        <v>0</v>
      </c>
      <c r="P61" s="96">
        <f t="shared" si="6"/>
        <v>0</v>
      </c>
    </row>
    <row r="62" spans="1:16" ht="17.25" customHeight="1" x14ac:dyDescent="0.2">
      <c r="A62" s="14" t="s">
        <v>66</v>
      </c>
      <c r="B62" s="14" t="s">
        <v>67</v>
      </c>
      <c r="C62" s="99">
        <v>910</v>
      </c>
      <c r="D62" s="99">
        <v>916.7</v>
      </c>
      <c r="E62" s="99"/>
      <c r="F62" s="95">
        <f t="shared" si="1"/>
        <v>916.7</v>
      </c>
      <c r="G62" s="95">
        <f t="shared" si="2"/>
        <v>-6.7000000000000455</v>
      </c>
      <c r="H62" s="99"/>
      <c r="I62" s="99"/>
      <c r="J62" s="95">
        <f t="shared" si="28"/>
        <v>910</v>
      </c>
      <c r="K62" s="96"/>
      <c r="L62" s="96"/>
      <c r="M62" s="96"/>
      <c r="N62" s="96">
        <f t="shared" si="4"/>
        <v>-6.7000000000000455</v>
      </c>
      <c r="O62" s="96">
        <f t="shared" si="5"/>
        <v>-6.7000000000000455</v>
      </c>
      <c r="P62" s="96">
        <f t="shared" si="6"/>
        <v>6.7000000000000455</v>
      </c>
    </row>
    <row r="63" spans="1:16" ht="17.25" customHeight="1" x14ac:dyDescent="0.2">
      <c r="A63" s="19" t="s">
        <v>68</v>
      </c>
      <c r="B63" s="19" t="s">
        <v>69</v>
      </c>
      <c r="C63" s="97">
        <f>+C64+C70+C76+C83+C88</f>
        <v>36438.5</v>
      </c>
      <c r="D63" s="97">
        <f t="shared" ref="D63:I63" si="31">+D64+D70+D76+D83+D88</f>
        <v>36438.5</v>
      </c>
      <c r="E63" s="97">
        <f t="shared" si="31"/>
        <v>0</v>
      </c>
      <c r="F63" s="97">
        <f t="shared" si="1"/>
        <v>36438.5</v>
      </c>
      <c r="G63" s="97">
        <f t="shared" si="2"/>
        <v>0</v>
      </c>
      <c r="H63" s="97">
        <f t="shared" si="31"/>
        <v>0</v>
      </c>
      <c r="I63" s="97">
        <f t="shared" si="31"/>
        <v>0</v>
      </c>
      <c r="J63" s="97">
        <f t="shared" si="28"/>
        <v>36438.5</v>
      </c>
      <c r="K63" s="96"/>
      <c r="L63" s="96"/>
      <c r="M63" s="96"/>
      <c r="N63" s="96">
        <f t="shared" si="4"/>
        <v>0</v>
      </c>
      <c r="O63" s="96">
        <f t="shared" si="5"/>
        <v>0</v>
      </c>
      <c r="P63" s="96">
        <f t="shared" si="6"/>
        <v>0</v>
      </c>
    </row>
    <row r="64" spans="1:16" ht="17.25" customHeight="1" x14ac:dyDescent="0.2">
      <c r="A64" s="22" t="s">
        <v>3</v>
      </c>
      <c r="B64" s="22" t="s">
        <v>4</v>
      </c>
      <c r="C64" s="98">
        <f>+C65+C66+C67+C68+C69</f>
        <v>32534.400000000001</v>
      </c>
      <c r="D64" s="98">
        <f t="shared" ref="D64:I64" si="32">+D65+D66+D67+D68+D69</f>
        <v>32534.400000000001</v>
      </c>
      <c r="E64" s="98">
        <f t="shared" si="32"/>
        <v>0</v>
      </c>
      <c r="F64" s="98">
        <f t="shared" si="1"/>
        <v>32534.400000000001</v>
      </c>
      <c r="G64" s="98">
        <f t="shared" si="2"/>
        <v>0</v>
      </c>
      <c r="H64" s="98">
        <f t="shared" si="32"/>
        <v>0</v>
      </c>
      <c r="I64" s="98">
        <f t="shared" si="32"/>
        <v>0</v>
      </c>
      <c r="J64" s="98">
        <f t="shared" si="28"/>
        <v>32534.400000000001</v>
      </c>
      <c r="K64" s="96"/>
      <c r="L64" s="96"/>
      <c r="M64" s="96"/>
      <c r="N64" s="96">
        <f t="shared" si="4"/>
        <v>0</v>
      </c>
      <c r="O64" s="96">
        <f t="shared" si="5"/>
        <v>0</v>
      </c>
      <c r="P64" s="96">
        <f t="shared" si="6"/>
        <v>0</v>
      </c>
    </row>
    <row r="65" spans="1:16" ht="17.25" customHeight="1" x14ac:dyDescent="0.2">
      <c r="A65" s="14" t="s">
        <v>5</v>
      </c>
      <c r="B65" s="14" t="s">
        <v>6</v>
      </c>
      <c r="C65" s="99">
        <v>32534.400000000001</v>
      </c>
      <c r="D65" s="99">
        <v>32534.400000000001</v>
      </c>
      <c r="E65" s="99">
        <f>C65-D65</f>
        <v>0</v>
      </c>
      <c r="F65" s="95">
        <f t="shared" si="1"/>
        <v>32534.400000000001</v>
      </c>
      <c r="G65" s="95">
        <f t="shared" si="2"/>
        <v>0</v>
      </c>
      <c r="H65" s="99"/>
      <c r="I65" s="99"/>
      <c r="J65" s="95">
        <f t="shared" si="28"/>
        <v>32534.400000000001</v>
      </c>
      <c r="K65" s="96"/>
      <c r="L65" s="96"/>
      <c r="M65" s="96"/>
      <c r="N65" s="96">
        <f t="shared" si="4"/>
        <v>0</v>
      </c>
      <c r="O65" s="96">
        <f t="shared" si="5"/>
        <v>0</v>
      </c>
      <c r="P65" s="96">
        <f t="shared" si="6"/>
        <v>0</v>
      </c>
    </row>
    <row r="66" spans="1:16" ht="17.25" customHeight="1" x14ac:dyDescent="0.2">
      <c r="A66" s="14" t="s">
        <v>84</v>
      </c>
      <c r="B66" s="14" t="s">
        <v>87</v>
      </c>
      <c r="C66" s="99"/>
      <c r="D66" s="99"/>
      <c r="E66" s="99"/>
      <c r="F66" s="95">
        <f t="shared" si="1"/>
        <v>0</v>
      </c>
      <c r="G66" s="95">
        <f t="shared" si="2"/>
        <v>0</v>
      </c>
      <c r="H66" s="99"/>
      <c r="I66" s="99"/>
      <c r="J66" s="95">
        <f t="shared" ref="J66:J69" si="33">+C66+H66+I66</f>
        <v>0</v>
      </c>
      <c r="K66" s="96"/>
      <c r="L66" s="96"/>
      <c r="M66" s="96"/>
      <c r="N66" s="96">
        <f t="shared" si="4"/>
        <v>0</v>
      </c>
      <c r="O66" s="96">
        <f t="shared" si="5"/>
        <v>0</v>
      </c>
      <c r="P66" s="96">
        <f t="shared" si="6"/>
        <v>0</v>
      </c>
    </row>
    <row r="67" spans="1:16" ht="17.25" customHeight="1" x14ac:dyDescent="0.2">
      <c r="A67" s="14" t="s">
        <v>85</v>
      </c>
      <c r="B67" s="14" t="s">
        <v>88</v>
      </c>
      <c r="C67" s="99"/>
      <c r="D67" s="99"/>
      <c r="E67" s="99"/>
      <c r="F67" s="95">
        <f t="shared" si="1"/>
        <v>0</v>
      </c>
      <c r="G67" s="95">
        <f t="shared" si="2"/>
        <v>0</v>
      </c>
      <c r="H67" s="99"/>
      <c r="I67" s="99"/>
      <c r="J67" s="95">
        <f t="shared" si="33"/>
        <v>0</v>
      </c>
      <c r="K67" s="96"/>
      <c r="L67" s="96"/>
      <c r="M67" s="96"/>
      <c r="N67" s="96">
        <f t="shared" si="4"/>
        <v>0</v>
      </c>
      <c r="O67" s="96">
        <f t="shared" si="5"/>
        <v>0</v>
      </c>
      <c r="P67" s="96">
        <f t="shared" si="6"/>
        <v>0</v>
      </c>
    </row>
    <row r="68" spans="1:16" ht="17.25" customHeight="1" x14ac:dyDescent="0.2">
      <c r="A68" s="14" t="s">
        <v>86</v>
      </c>
      <c r="B68" s="14" t="s">
        <v>89</v>
      </c>
      <c r="C68" s="99"/>
      <c r="D68" s="99"/>
      <c r="E68" s="99"/>
      <c r="F68" s="95">
        <f t="shared" si="1"/>
        <v>0</v>
      </c>
      <c r="G68" s="95">
        <f t="shared" si="2"/>
        <v>0</v>
      </c>
      <c r="H68" s="99"/>
      <c r="I68" s="99"/>
      <c r="J68" s="95">
        <f t="shared" si="33"/>
        <v>0</v>
      </c>
      <c r="K68" s="96"/>
      <c r="L68" s="96"/>
      <c r="M68" s="96"/>
      <c r="N68" s="96">
        <f t="shared" si="4"/>
        <v>0</v>
      </c>
      <c r="O68" s="96">
        <f t="shared" si="5"/>
        <v>0</v>
      </c>
      <c r="P68" s="96">
        <f t="shared" si="6"/>
        <v>0</v>
      </c>
    </row>
    <row r="69" spans="1:16" ht="17.25" customHeight="1" x14ac:dyDescent="0.2">
      <c r="A69" s="14" t="s">
        <v>7</v>
      </c>
      <c r="B69" s="14" t="s">
        <v>8</v>
      </c>
      <c r="C69" s="99"/>
      <c r="D69" s="99"/>
      <c r="E69" s="99"/>
      <c r="F69" s="95">
        <f t="shared" si="1"/>
        <v>0</v>
      </c>
      <c r="G69" s="95">
        <f t="shared" si="2"/>
        <v>0</v>
      </c>
      <c r="H69" s="99"/>
      <c r="I69" s="99"/>
      <c r="J69" s="95">
        <f t="shared" si="33"/>
        <v>0</v>
      </c>
      <c r="K69" s="96"/>
      <c r="L69" s="96"/>
      <c r="M69" s="96"/>
      <c r="N69" s="96">
        <f t="shared" si="4"/>
        <v>0</v>
      </c>
      <c r="O69" s="96">
        <f t="shared" si="5"/>
        <v>0</v>
      </c>
      <c r="P69" s="96">
        <f t="shared" si="6"/>
        <v>0</v>
      </c>
    </row>
    <row r="70" spans="1:16" ht="17.25" customHeight="1" x14ac:dyDescent="0.2">
      <c r="A70" s="22" t="s">
        <v>9</v>
      </c>
      <c r="B70" s="22" t="s">
        <v>10</v>
      </c>
      <c r="C70" s="98">
        <f>C71+C72+C73+C74+C75</f>
        <v>3904.1000000000004</v>
      </c>
      <c r="D70" s="98">
        <f t="shared" ref="D70:J70" si="34">D71+D72+D73+D74+D75</f>
        <v>3904.1000000000004</v>
      </c>
      <c r="E70" s="98">
        <f t="shared" si="34"/>
        <v>0</v>
      </c>
      <c r="F70" s="98">
        <f t="shared" si="34"/>
        <v>3904.1000000000004</v>
      </c>
      <c r="G70" s="98">
        <f t="shared" si="34"/>
        <v>0</v>
      </c>
      <c r="H70" s="98">
        <f t="shared" si="34"/>
        <v>0</v>
      </c>
      <c r="I70" s="98">
        <f t="shared" si="34"/>
        <v>0</v>
      </c>
      <c r="J70" s="98">
        <f t="shared" si="34"/>
        <v>3904.1000000000004</v>
      </c>
      <c r="K70" s="96"/>
      <c r="L70" s="96"/>
      <c r="M70" s="96"/>
      <c r="N70" s="96">
        <f t="shared" si="4"/>
        <v>0</v>
      </c>
      <c r="O70" s="96">
        <f t="shared" si="5"/>
        <v>0</v>
      </c>
      <c r="P70" s="96">
        <f t="shared" si="6"/>
        <v>0</v>
      </c>
    </row>
    <row r="71" spans="1:16" ht="17.25" customHeight="1" x14ac:dyDescent="0.2">
      <c r="A71" s="14" t="s">
        <v>11</v>
      </c>
      <c r="B71" s="14" t="s">
        <v>319</v>
      </c>
      <c r="C71" s="98">
        <v>2277.4</v>
      </c>
      <c r="D71" s="98">
        <v>2277.4</v>
      </c>
      <c r="E71" s="98">
        <f>C71-D71</f>
        <v>0</v>
      </c>
      <c r="F71" s="98">
        <f>+D71+E71</f>
        <v>2277.4</v>
      </c>
      <c r="G71" s="98">
        <f>+C71-F71</f>
        <v>0</v>
      </c>
      <c r="H71" s="98"/>
      <c r="I71" s="98"/>
      <c r="J71" s="98">
        <f>+C71+H71+I71</f>
        <v>2277.4</v>
      </c>
      <c r="K71" s="96"/>
      <c r="L71" s="96"/>
      <c r="M71" s="96"/>
      <c r="N71" s="96"/>
      <c r="O71" s="96"/>
      <c r="P71" s="96"/>
    </row>
    <row r="72" spans="1:16" ht="17.25" customHeight="1" x14ac:dyDescent="0.2">
      <c r="A72" s="200">
        <v>210202</v>
      </c>
      <c r="B72" s="14" t="s">
        <v>325</v>
      </c>
      <c r="C72" s="98">
        <v>325.3</v>
      </c>
      <c r="D72" s="98">
        <v>325.3</v>
      </c>
      <c r="E72" s="98">
        <f t="shared" ref="E72:E75" si="35">C72-D72</f>
        <v>0</v>
      </c>
      <c r="F72" s="98">
        <f t="shared" ref="F72:F75" si="36">+D72+E72</f>
        <v>325.3</v>
      </c>
      <c r="G72" s="98">
        <f t="shared" ref="G72:G75" si="37">+C72-F72</f>
        <v>0</v>
      </c>
      <c r="H72" s="98"/>
      <c r="I72" s="98"/>
      <c r="J72" s="98">
        <f t="shared" ref="J72:J75" si="38">+C72+H72+I72</f>
        <v>325.3</v>
      </c>
      <c r="K72" s="96"/>
      <c r="L72" s="96"/>
      <c r="M72" s="96"/>
      <c r="N72" s="96"/>
      <c r="O72" s="96"/>
      <c r="P72" s="96"/>
    </row>
    <row r="73" spans="1:16" ht="17.25" customHeight="1" x14ac:dyDescent="0.2">
      <c r="A73" s="200">
        <v>210203</v>
      </c>
      <c r="B73" s="14" t="s">
        <v>311</v>
      </c>
      <c r="C73" s="98">
        <v>260.3</v>
      </c>
      <c r="D73" s="98">
        <v>260.3</v>
      </c>
      <c r="E73" s="98">
        <f t="shared" si="35"/>
        <v>0</v>
      </c>
      <c r="F73" s="98">
        <f t="shared" si="36"/>
        <v>260.3</v>
      </c>
      <c r="G73" s="98">
        <f t="shared" si="37"/>
        <v>0</v>
      </c>
      <c r="H73" s="98"/>
      <c r="I73" s="98"/>
      <c r="J73" s="98">
        <f t="shared" si="38"/>
        <v>260.3</v>
      </c>
      <c r="K73" s="96"/>
      <c r="L73" s="96"/>
      <c r="M73" s="96"/>
      <c r="N73" s="96"/>
      <c r="O73" s="96"/>
      <c r="P73" s="96"/>
    </row>
    <row r="74" spans="1:16" ht="17.25" customHeight="1" x14ac:dyDescent="0.2">
      <c r="A74" s="200">
        <v>210204</v>
      </c>
      <c r="B74" s="14" t="s">
        <v>312</v>
      </c>
      <c r="C74" s="98">
        <v>390.4</v>
      </c>
      <c r="D74" s="98">
        <v>390.4</v>
      </c>
      <c r="E74" s="98">
        <f t="shared" si="35"/>
        <v>0</v>
      </c>
      <c r="F74" s="98">
        <f t="shared" si="36"/>
        <v>390.4</v>
      </c>
      <c r="G74" s="98">
        <f t="shared" si="37"/>
        <v>0</v>
      </c>
      <c r="H74" s="98"/>
      <c r="I74" s="98"/>
      <c r="J74" s="98">
        <f t="shared" si="38"/>
        <v>390.4</v>
      </c>
      <c r="K74" s="96"/>
      <c r="L74" s="96"/>
      <c r="M74" s="96"/>
      <c r="N74" s="96"/>
      <c r="O74" s="96"/>
      <c r="P74" s="96"/>
    </row>
    <row r="75" spans="1:16" ht="17.25" customHeight="1" x14ac:dyDescent="0.2">
      <c r="A75" s="14" t="s">
        <v>324</v>
      </c>
      <c r="B75" s="14" t="s">
        <v>326</v>
      </c>
      <c r="C75" s="99">
        <v>650.70000000000005</v>
      </c>
      <c r="D75" s="99">
        <v>650.70000000000005</v>
      </c>
      <c r="E75" s="98">
        <f t="shared" si="35"/>
        <v>0</v>
      </c>
      <c r="F75" s="98">
        <f t="shared" si="36"/>
        <v>650.70000000000005</v>
      </c>
      <c r="G75" s="98">
        <f t="shared" si="37"/>
        <v>0</v>
      </c>
      <c r="H75" s="99"/>
      <c r="I75" s="99"/>
      <c r="J75" s="98">
        <f t="shared" si="38"/>
        <v>650.70000000000005</v>
      </c>
      <c r="K75" s="96"/>
      <c r="L75" s="96"/>
      <c r="M75" s="96"/>
      <c r="N75" s="96">
        <f t="shared" si="4"/>
        <v>0</v>
      </c>
      <c r="O75" s="96">
        <f t="shared" si="5"/>
        <v>0</v>
      </c>
      <c r="P75" s="96">
        <f t="shared" si="6"/>
        <v>0</v>
      </c>
    </row>
    <row r="76" spans="1:16" ht="25.5" x14ac:dyDescent="0.2">
      <c r="A76" s="22" t="s">
        <v>18</v>
      </c>
      <c r="B76" s="22" t="s">
        <v>19</v>
      </c>
      <c r="C76" s="98">
        <f>+C77+C78+C79+C80+C81+C82</f>
        <v>0</v>
      </c>
      <c r="D76" s="98">
        <f t="shared" ref="D76:I76" si="39">+D77+D78+D79+D80+D81+D82</f>
        <v>0</v>
      </c>
      <c r="E76" s="98">
        <f t="shared" si="39"/>
        <v>0</v>
      </c>
      <c r="F76" s="98">
        <f t="shared" si="1"/>
        <v>0</v>
      </c>
      <c r="G76" s="98">
        <f t="shared" si="2"/>
        <v>0</v>
      </c>
      <c r="H76" s="98">
        <f t="shared" si="39"/>
        <v>0</v>
      </c>
      <c r="I76" s="98">
        <f t="shared" si="39"/>
        <v>0</v>
      </c>
      <c r="J76" s="98">
        <f>+C76+H76+I76</f>
        <v>0</v>
      </c>
      <c r="K76" s="96"/>
      <c r="L76" s="96"/>
      <c r="M76" s="96"/>
      <c r="N76" s="96">
        <f t="shared" si="4"/>
        <v>0</v>
      </c>
      <c r="O76" s="96">
        <f t="shared" si="5"/>
        <v>0</v>
      </c>
      <c r="P76" s="96">
        <f t="shared" si="6"/>
        <v>0</v>
      </c>
    </row>
    <row r="77" spans="1:16" ht="17.25" customHeight="1" x14ac:dyDescent="0.2">
      <c r="A77" s="14" t="s">
        <v>20</v>
      </c>
      <c r="B77" s="14" t="s">
        <v>21</v>
      </c>
      <c r="C77" s="99"/>
      <c r="D77" s="99"/>
      <c r="E77" s="99"/>
      <c r="F77" s="95">
        <f t="shared" si="1"/>
        <v>0</v>
      </c>
      <c r="G77" s="95">
        <f t="shared" si="2"/>
        <v>0</v>
      </c>
      <c r="H77" s="99"/>
      <c r="I77" s="99"/>
      <c r="J77" s="95">
        <f>+C77+H77+I77</f>
        <v>0</v>
      </c>
      <c r="K77" s="96"/>
      <c r="L77" s="96"/>
      <c r="M77" s="96"/>
      <c r="N77" s="96">
        <f t="shared" si="4"/>
        <v>0</v>
      </c>
      <c r="O77" s="96">
        <f t="shared" si="5"/>
        <v>0</v>
      </c>
      <c r="P77" s="96">
        <f t="shared" si="6"/>
        <v>0</v>
      </c>
    </row>
    <row r="78" spans="1:16" ht="17.25" customHeight="1" x14ac:dyDescent="0.2">
      <c r="A78" s="14" t="s">
        <v>22</v>
      </c>
      <c r="B78" s="14" t="s">
        <v>23</v>
      </c>
      <c r="C78" s="99"/>
      <c r="D78" s="99"/>
      <c r="E78" s="99"/>
      <c r="F78" s="95">
        <f t="shared" si="1"/>
        <v>0</v>
      </c>
      <c r="G78" s="95">
        <f t="shared" si="2"/>
        <v>0</v>
      </c>
      <c r="H78" s="99"/>
      <c r="I78" s="99"/>
      <c r="J78" s="95">
        <f t="shared" ref="J78:J82" si="40">+C78+H78+I78</f>
        <v>0</v>
      </c>
      <c r="K78" s="96"/>
      <c r="L78" s="96"/>
      <c r="M78" s="96"/>
      <c r="N78" s="96">
        <f t="shared" si="4"/>
        <v>0</v>
      </c>
      <c r="O78" s="96">
        <f t="shared" si="5"/>
        <v>0</v>
      </c>
      <c r="P78" s="96">
        <f t="shared" si="6"/>
        <v>0</v>
      </c>
    </row>
    <row r="79" spans="1:16" ht="17.25" customHeight="1" x14ac:dyDescent="0.2">
      <c r="A79" s="14" t="s">
        <v>24</v>
      </c>
      <c r="B79" s="14" t="s">
        <v>25</v>
      </c>
      <c r="C79" s="99"/>
      <c r="D79" s="99"/>
      <c r="E79" s="99"/>
      <c r="F79" s="95">
        <f t="shared" si="1"/>
        <v>0</v>
      </c>
      <c r="G79" s="95">
        <f t="shared" si="2"/>
        <v>0</v>
      </c>
      <c r="H79" s="99"/>
      <c r="I79" s="99"/>
      <c r="J79" s="95">
        <f t="shared" si="40"/>
        <v>0</v>
      </c>
      <c r="K79" s="96"/>
      <c r="L79" s="96"/>
      <c r="M79" s="96"/>
      <c r="N79" s="96">
        <f t="shared" si="4"/>
        <v>0</v>
      </c>
      <c r="O79" s="96">
        <f t="shared" si="5"/>
        <v>0</v>
      </c>
      <c r="P79" s="96">
        <f t="shared" si="6"/>
        <v>0</v>
      </c>
    </row>
    <row r="80" spans="1:16" ht="17.25" customHeight="1" x14ac:dyDescent="0.2">
      <c r="A80" s="14" t="s">
        <v>95</v>
      </c>
      <c r="B80" s="14" t="s">
        <v>97</v>
      </c>
      <c r="C80" s="99"/>
      <c r="D80" s="99"/>
      <c r="E80" s="99"/>
      <c r="F80" s="95">
        <f t="shared" ref="F80:F114" si="41">+D80+E80</f>
        <v>0</v>
      </c>
      <c r="G80" s="95">
        <f t="shared" ref="G80:G114" si="42">+C80-F80</f>
        <v>0</v>
      </c>
      <c r="H80" s="99"/>
      <c r="I80" s="99"/>
      <c r="J80" s="95">
        <f t="shared" si="40"/>
        <v>0</v>
      </c>
      <c r="K80" s="96"/>
      <c r="L80" s="96"/>
      <c r="M80" s="96"/>
      <c r="N80" s="96">
        <f t="shared" ref="N80:N123" si="43">+G80+H80+I80</f>
        <v>0</v>
      </c>
      <c r="O80" s="96">
        <f t="shared" ref="O80:O123" si="44">+J80-D80</f>
        <v>0</v>
      </c>
      <c r="P80" s="96">
        <f t="shared" ref="P80:P123" si="45">+E80-O80</f>
        <v>0</v>
      </c>
    </row>
    <row r="81" spans="1:16" ht="17.25" customHeight="1" x14ac:dyDescent="0.2">
      <c r="A81" s="14" t="s">
        <v>26</v>
      </c>
      <c r="B81" s="14" t="s">
        <v>27</v>
      </c>
      <c r="C81" s="99"/>
      <c r="D81" s="99"/>
      <c r="E81" s="99"/>
      <c r="F81" s="95">
        <f t="shared" si="41"/>
        <v>0</v>
      </c>
      <c r="G81" s="95">
        <f t="shared" si="42"/>
        <v>0</v>
      </c>
      <c r="H81" s="99"/>
      <c r="I81" s="99"/>
      <c r="J81" s="95">
        <f t="shared" si="40"/>
        <v>0</v>
      </c>
      <c r="K81" s="96"/>
      <c r="L81" s="96"/>
      <c r="M81" s="96"/>
      <c r="N81" s="96">
        <f t="shared" si="43"/>
        <v>0</v>
      </c>
      <c r="O81" s="96">
        <f t="shared" si="44"/>
        <v>0</v>
      </c>
      <c r="P81" s="96">
        <f t="shared" si="45"/>
        <v>0</v>
      </c>
    </row>
    <row r="82" spans="1:16" ht="25.5" x14ac:dyDescent="0.2">
      <c r="A82" s="14" t="s">
        <v>96</v>
      </c>
      <c r="B82" s="14" t="s">
        <v>98</v>
      </c>
      <c r="C82" s="99"/>
      <c r="D82" s="99"/>
      <c r="E82" s="99"/>
      <c r="F82" s="95">
        <f t="shared" si="41"/>
        <v>0</v>
      </c>
      <c r="G82" s="95">
        <f t="shared" si="42"/>
        <v>0</v>
      </c>
      <c r="H82" s="99"/>
      <c r="I82" s="99"/>
      <c r="J82" s="95">
        <f t="shared" si="40"/>
        <v>0</v>
      </c>
      <c r="K82" s="96"/>
      <c r="L82" s="96"/>
      <c r="M82" s="96"/>
      <c r="N82" s="96">
        <f t="shared" si="43"/>
        <v>0</v>
      </c>
      <c r="O82" s="96">
        <f t="shared" si="44"/>
        <v>0</v>
      </c>
      <c r="P82" s="96">
        <f t="shared" si="45"/>
        <v>0</v>
      </c>
    </row>
    <row r="83" spans="1:16" ht="17.25" customHeight="1" x14ac:dyDescent="0.2">
      <c r="A83" s="22" t="s">
        <v>32</v>
      </c>
      <c r="B83" s="22" t="s">
        <v>33</v>
      </c>
      <c r="C83" s="98">
        <f>+C84+C85+C86+C87</f>
        <v>0</v>
      </c>
      <c r="D83" s="98">
        <f t="shared" ref="D83:I83" si="46">+D84+D85+D86+D87</f>
        <v>0</v>
      </c>
      <c r="E83" s="98">
        <f t="shared" si="46"/>
        <v>0</v>
      </c>
      <c r="F83" s="98">
        <f t="shared" si="41"/>
        <v>0</v>
      </c>
      <c r="G83" s="98">
        <f t="shared" si="42"/>
        <v>0</v>
      </c>
      <c r="H83" s="98">
        <f t="shared" si="46"/>
        <v>0</v>
      </c>
      <c r="I83" s="98">
        <f t="shared" si="46"/>
        <v>0</v>
      </c>
      <c r="J83" s="98">
        <f>+C83+H83+I83</f>
        <v>0</v>
      </c>
      <c r="K83" s="96"/>
      <c r="L83" s="96"/>
      <c r="M83" s="96"/>
      <c r="N83" s="96">
        <f t="shared" si="43"/>
        <v>0</v>
      </c>
      <c r="O83" s="96">
        <f t="shared" si="44"/>
        <v>0</v>
      </c>
      <c r="P83" s="96">
        <f t="shared" si="45"/>
        <v>0</v>
      </c>
    </row>
    <row r="84" spans="1:16" ht="17.25" customHeight="1" x14ac:dyDescent="0.2">
      <c r="A84" s="14" t="s">
        <v>103</v>
      </c>
      <c r="B84" s="14" t="s">
        <v>106</v>
      </c>
      <c r="C84" s="95"/>
      <c r="D84" s="95"/>
      <c r="E84" s="95"/>
      <c r="F84" s="95">
        <f t="shared" si="41"/>
        <v>0</v>
      </c>
      <c r="G84" s="95">
        <f t="shared" si="42"/>
        <v>0</v>
      </c>
      <c r="H84" s="95"/>
      <c r="I84" s="95"/>
      <c r="J84" s="95">
        <f>+C84+H84+I84</f>
        <v>0</v>
      </c>
      <c r="K84" s="96"/>
      <c r="L84" s="96"/>
      <c r="M84" s="96"/>
      <c r="N84" s="96">
        <f t="shared" si="43"/>
        <v>0</v>
      </c>
      <c r="O84" s="96">
        <f t="shared" si="44"/>
        <v>0</v>
      </c>
      <c r="P84" s="96">
        <f t="shared" si="45"/>
        <v>0</v>
      </c>
    </row>
    <row r="85" spans="1:16" ht="17.25" customHeight="1" x14ac:dyDescent="0.2">
      <c r="A85" s="14" t="s">
        <v>104</v>
      </c>
      <c r="B85" s="14" t="s">
        <v>107</v>
      </c>
      <c r="C85" s="95"/>
      <c r="D85" s="95"/>
      <c r="E85" s="95"/>
      <c r="F85" s="95">
        <f t="shared" si="41"/>
        <v>0</v>
      </c>
      <c r="G85" s="95">
        <f t="shared" si="42"/>
        <v>0</v>
      </c>
      <c r="H85" s="95"/>
      <c r="I85" s="95"/>
      <c r="J85" s="95">
        <f t="shared" ref="J85:J87" si="47">+C85+H85+I85</f>
        <v>0</v>
      </c>
      <c r="K85" s="96"/>
      <c r="L85" s="96"/>
      <c r="M85" s="96"/>
      <c r="N85" s="96">
        <f t="shared" si="43"/>
        <v>0</v>
      </c>
      <c r="O85" s="96">
        <f t="shared" si="44"/>
        <v>0</v>
      </c>
      <c r="P85" s="96">
        <f t="shared" si="45"/>
        <v>0</v>
      </c>
    </row>
    <row r="86" spans="1:16" ht="17.25" customHeight="1" x14ac:dyDescent="0.2">
      <c r="A86" s="14" t="s">
        <v>105</v>
      </c>
      <c r="B86" s="14" t="s">
        <v>108</v>
      </c>
      <c r="C86" s="95"/>
      <c r="D86" s="95"/>
      <c r="E86" s="95"/>
      <c r="F86" s="95">
        <f t="shared" si="41"/>
        <v>0</v>
      </c>
      <c r="G86" s="95">
        <f t="shared" si="42"/>
        <v>0</v>
      </c>
      <c r="H86" s="95"/>
      <c r="I86" s="95"/>
      <c r="J86" s="95">
        <f t="shared" si="47"/>
        <v>0</v>
      </c>
      <c r="K86" s="96"/>
      <c r="L86" s="96"/>
      <c r="M86" s="96"/>
      <c r="N86" s="96">
        <f t="shared" si="43"/>
        <v>0</v>
      </c>
      <c r="O86" s="96">
        <f t="shared" si="44"/>
        <v>0</v>
      </c>
      <c r="P86" s="96">
        <f t="shared" si="45"/>
        <v>0</v>
      </c>
    </row>
    <row r="87" spans="1:16" ht="17.25" customHeight="1" x14ac:dyDescent="0.2">
      <c r="A87" s="14" t="s">
        <v>34</v>
      </c>
      <c r="B87" s="14" t="s">
        <v>35</v>
      </c>
      <c r="C87" s="99"/>
      <c r="D87" s="99"/>
      <c r="E87" s="99"/>
      <c r="F87" s="95">
        <f t="shared" si="41"/>
        <v>0</v>
      </c>
      <c r="G87" s="95">
        <f t="shared" si="42"/>
        <v>0</v>
      </c>
      <c r="H87" s="99"/>
      <c r="I87" s="99"/>
      <c r="J87" s="95">
        <f t="shared" si="47"/>
        <v>0</v>
      </c>
      <c r="K87" s="96"/>
      <c r="L87" s="96"/>
      <c r="M87" s="96"/>
      <c r="N87" s="96">
        <f t="shared" si="43"/>
        <v>0</v>
      </c>
      <c r="O87" s="96">
        <f t="shared" si="44"/>
        <v>0</v>
      </c>
      <c r="P87" s="96">
        <f t="shared" si="45"/>
        <v>0</v>
      </c>
    </row>
    <row r="88" spans="1:16" ht="17.25" customHeight="1" x14ac:dyDescent="0.2">
      <c r="A88" s="22" t="s">
        <v>36</v>
      </c>
      <c r="B88" s="22" t="s">
        <v>37</v>
      </c>
      <c r="C88" s="98">
        <f>+C89+C90+C91</f>
        <v>0</v>
      </c>
      <c r="D88" s="98">
        <f t="shared" ref="D88:I88" si="48">+D89+D90+D91</f>
        <v>0</v>
      </c>
      <c r="E88" s="98">
        <f t="shared" si="48"/>
        <v>0</v>
      </c>
      <c r="F88" s="98">
        <f t="shared" si="41"/>
        <v>0</v>
      </c>
      <c r="G88" s="98">
        <f t="shared" si="42"/>
        <v>0</v>
      </c>
      <c r="H88" s="98">
        <f t="shared" si="48"/>
        <v>0</v>
      </c>
      <c r="I88" s="98">
        <f t="shared" si="48"/>
        <v>0</v>
      </c>
      <c r="J88" s="98">
        <f>+C88+H88+I88</f>
        <v>0</v>
      </c>
      <c r="K88" s="96"/>
      <c r="L88" s="96"/>
      <c r="M88" s="96"/>
      <c r="N88" s="96">
        <f t="shared" si="43"/>
        <v>0</v>
      </c>
      <c r="O88" s="96">
        <f t="shared" si="44"/>
        <v>0</v>
      </c>
      <c r="P88" s="96">
        <f t="shared" si="45"/>
        <v>0</v>
      </c>
    </row>
    <row r="89" spans="1:16" ht="17.25" customHeight="1" x14ac:dyDescent="0.2">
      <c r="A89" s="14" t="s">
        <v>109</v>
      </c>
      <c r="B89" s="14" t="s">
        <v>110</v>
      </c>
      <c r="C89" s="99"/>
      <c r="D89" s="99"/>
      <c r="E89" s="99"/>
      <c r="F89" s="95">
        <f t="shared" si="41"/>
        <v>0</v>
      </c>
      <c r="G89" s="95">
        <f t="shared" si="42"/>
        <v>0</v>
      </c>
      <c r="H89" s="99"/>
      <c r="I89" s="99"/>
      <c r="J89" s="95">
        <f>+C89+H89+I89</f>
        <v>0</v>
      </c>
      <c r="K89" s="96"/>
      <c r="L89" s="96"/>
      <c r="M89" s="96"/>
      <c r="N89" s="96">
        <f t="shared" si="43"/>
        <v>0</v>
      </c>
      <c r="O89" s="96">
        <f t="shared" si="44"/>
        <v>0</v>
      </c>
      <c r="P89" s="96">
        <f t="shared" si="45"/>
        <v>0</v>
      </c>
    </row>
    <row r="90" spans="1:16" ht="17.25" customHeight="1" x14ac:dyDescent="0.2">
      <c r="A90" s="14" t="s">
        <v>38</v>
      </c>
      <c r="B90" s="14" t="s">
        <v>39</v>
      </c>
      <c r="C90" s="99"/>
      <c r="D90" s="99"/>
      <c r="E90" s="99"/>
      <c r="F90" s="95">
        <f t="shared" si="41"/>
        <v>0</v>
      </c>
      <c r="G90" s="95">
        <f t="shared" si="42"/>
        <v>0</v>
      </c>
      <c r="H90" s="99"/>
      <c r="I90" s="99"/>
      <c r="J90" s="95">
        <f t="shared" ref="J90:J91" si="49">+C90+H90+I90</f>
        <v>0</v>
      </c>
      <c r="K90" s="96"/>
      <c r="L90" s="96"/>
      <c r="M90" s="96"/>
      <c r="N90" s="96">
        <f t="shared" si="43"/>
        <v>0</v>
      </c>
      <c r="O90" s="96">
        <f t="shared" si="44"/>
        <v>0</v>
      </c>
      <c r="P90" s="96">
        <f t="shared" si="45"/>
        <v>0</v>
      </c>
    </row>
    <row r="91" spans="1:16" ht="17.25" customHeight="1" x14ac:dyDescent="0.2">
      <c r="A91" s="14" t="s">
        <v>38</v>
      </c>
      <c r="B91" s="14" t="s">
        <v>111</v>
      </c>
      <c r="C91" s="99"/>
      <c r="D91" s="99"/>
      <c r="E91" s="99"/>
      <c r="F91" s="95">
        <f t="shared" si="41"/>
        <v>0</v>
      </c>
      <c r="G91" s="95">
        <f t="shared" si="42"/>
        <v>0</v>
      </c>
      <c r="H91" s="99"/>
      <c r="I91" s="99"/>
      <c r="J91" s="95">
        <f t="shared" si="49"/>
        <v>0</v>
      </c>
      <c r="K91" s="96"/>
      <c r="L91" s="96"/>
      <c r="M91" s="96"/>
      <c r="N91" s="96">
        <f t="shared" si="43"/>
        <v>0</v>
      </c>
      <c r="O91" s="96">
        <f t="shared" si="44"/>
        <v>0</v>
      </c>
      <c r="P91" s="96">
        <f t="shared" si="45"/>
        <v>0</v>
      </c>
    </row>
    <row r="92" spans="1:16" ht="17.25" customHeight="1" x14ac:dyDescent="0.2">
      <c r="A92" s="23" t="s">
        <v>58</v>
      </c>
      <c r="B92" s="23" t="s">
        <v>59</v>
      </c>
      <c r="C92" s="100">
        <f>+C93</f>
        <v>36438.5</v>
      </c>
      <c r="D92" s="100">
        <f t="shared" ref="D92:I92" si="50">+D93</f>
        <v>36438.5</v>
      </c>
      <c r="E92" s="100">
        <f t="shared" si="50"/>
        <v>0</v>
      </c>
      <c r="F92" s="100">
        <f t="shared" si="41"/>
        <v>36438.5</v>
      </c>
      <c r="G92" s="100">
        <f t="shared" si="42"/>
        <v>0</v>
      </c>
      <c r="H92" s="100">
        <f t="shared" si="50"/>
        <v>0</v>
      </c>
      <c r="I92" s="100">
        <f t="shared" si="50"/>
        <v>0</v>
      </c>
      <c r="J92" s="100">
        <f t="shared" ref="J92:J107" si="51">+C92+H92+I92</f>
        <v>36438.5</v>
      </c>
      <c r="K92" s="96"/>
      <c r="L92" s="96"/>
      <c r="M92" s="96"/>
      <c r="N92" s="96">
        <f t="shared" si="43"/>
        <v>0</v>
      </c>
      <c r="O92" s="96">
        <f t="shared" si="44"/>
        <v>0</v>
      </c>
      <c r="P92" s="96">
        <f t="shared" si="45"/>
        <v>0</v>
      </c>
    </row>
    <row r="93" spans="1:16" ht="17.25" customHeight="1" x14ac:dyDescent="0.2">
      <c r="A93" s="14" t="s">
        <v>60</v>
      </c>
      <c r="B93" s="14" t="s">
        <v>61</v>
      </c>
      <c r="C93" s="99">
        <v>36438.5</v>
      </c>
      <c r="D93" s="99">
        <v>36438.5</v>
      </c>
      <c r="E93" s="99"/>
      <c r="F93" s="95">
        <f t="shared" si="41"/>
        <v>36438.5</v>
      </c>
      <c r="G93" s="95">
        <f t="shared" si="42"/>
        <v>0</v>
      </c>
      <c r="H93" s="99"/>
      <c r="I93" s="99"/>
      <c r="J93" s="95">
        <f t="shared" si="51"/>
        <v>36438.5</v>
      </c>
      <c r="K93" s="96">
        <f>+J92</f>
        <v>36438.5</v>
      </c>
      <c r="L93" s="96">
        <f>+J63</f>
        <v>36438.5</v>
      </c>
      <c r="M93" s="96">
        <f>+K93-L93</f>
        <v>0</v>
      </c>
      <c r="N93" s="96">
        <f t="shared" si="43"/>
        <v>0</v>
      </c>
      <c r="O93" s="96">
        <f t="shared" si="44"/>
        <v>0</v>
      </c>
      <c r="P93" s="96">
        <f t="shared" si="45"/>
        <v>0</v>
      </c>
    </row>
    <row r="94" spans="1:16" ht="17.25" customHeight="1" x14ac:dyDescent="0.2">
      <c r="A94" s="19" t="s">
        <v>70</v>
      </c>
      <c r="B94" s="19" t="s">
        <v>71</v>
      </c>
      <c r="C94" s="97">
        <f>+C95</f>
        <v>0</v>
      </c>
      <c r="D94" s="97">
        <f t="shared" ref="D94:I95" si="52">+D95</f>
        <v>0</v>
      </c>
      <c r="E94" s="97">
        <f t="shared" si="52"/>
        <v>0</v>
      </c>
      <c r="F94" s="97">
        <f t="shared" si="41"/>
        <v>0</v>
      </c>
      <c r="G94" s="97">
        <f t="shared" si="42"/>
        <v>0</v>
      </c>
      <c r="H94" s="97">
        <f t="shared" si="52"/>
        <v>0</v>
      </c>
      <c r="I94" s="97">
        <f t="shared" si="52"/>
        <v>0</v>
      </c>
      <c r="J94" s="97">
        <f t="shared" si="51"/>
        <v>0</v>
      </c>
      <c r="K94" s="96"/>
      <c r="L94" s="96"/>
      <c r="M94" s="96"/>
      <c r="N94" s="96">
        <f t="shared" si="43"/>
        <v>0</v>
      </c>
      <c r="O94" s="96">
        <f t="shared" si="44"/>
        <v>0</v>
      </c>
      <c r="P94" s="96">
        <f t="shared" si="45"/>
        <v>0</v>
      </c>
    </row>
    <row r="95" spans="1:16" ht="17.25" customHeight="1" x14ac:dyDescent="0.2">
      <c r="A95" s="22" t="s">
        <v>54</v>
      </c>
      <c r="B95" s="22" t="s">
        <v>55</v>
      </c>
      <c r="C95" s="98">
        <f>+C96</f>
        <v>0</v>
      </c>
      <c r="D95" s="98">
        <f t="shared" si="52"/>
        <v>0</v>
      </c>
      <c r="E95" s="98">
        <f t="shared" si="52"/>
        <v>0</v>
      </c>
      <c r="F95" s="98">
        <f t="shared" si="41"/>
        <v>0</v>
      </c>
      <c r="G95" s="98">
        <f t="shared" si="42"/>
        <v>0</v>
      </c>
      <c r="H95" s="98">
        <f t="shared" si="52"/>
        <v>0</v>
      </c>
      <c r="I95" s="98">
        <f t="shared" si="52"/>
        <v>0</v>
      </c>
      <c r="J95" s="98">
        <f t="shared" si="51"/>
        <v>0</v>
      </c>
      <c r="K95" s="96"/>
      <c r="L95" s="96"/>
      <c r="M95" s="96"/>
      <c r="N95" s="96">
        <f t="shared" si="43"/>
        <v>0</v>
      </c>
      <c r="O95" s="96">
        <f t="shared" si="44"/>
        <v>0</v>
      </c>
      <c r="P95" s="96">
        <f t="shared" si="45"/>
        <v>0</v>
      </c>
    </row>
    <row r="96" spans="1:16" ht="17.25" customHeight="1" x14ac:dyDescent="0.2">
      <c r="A96" s="14" t="s">
        <v>72</v>
      </c>
      <c r="B96" s="14" t="s">
        <v>73</v>
      </c>
      <c r="C96" s="99"/>
      <c r="D96" s="99"/>
      <c r="E96" s="99"/>
      <c r="F96" s="95">
        <f t="shared" si="41"/>
        <v>0</v>
      </c>
      <c r="G96" s="95">
        <f t="shared" si="42"/>
        <v>0</v>
      </c>
      <c r="H96" s="99"/>
      <c r="I96" s="99"/>
      <c r="J96" s="95">
        <f t="shared" si="51"/>
        <v>0</v>
      </c>
      <c r="K96" s="96"/>
      <c r="L96" s="96"/>
      <c r="M96" s="96"/>
      <c r="N96" s="96">
        <f t="shared" si="43"/>
        <v>0</v>
      </c>
      <c r="O96" s="96">
        <f t="shared" si="44"/>
        <v>0</v>
      </c>
      <c r="P96" s="96">
        <f t="shared" si="45"/>
        <v>0</v>
      </c>
    </row>
    <row r="97" spans="1:16" ht="17.25" customHeight="1" x14ac:dyDescent="0.2">
      <c r="A97" s="23" t="s">
        <v>58</v>
      </c>
      <c r="B97" s="23" t="s">
        <v>59</v>
      </c>
      <c r="C97" s="100">
        <f>+C98</f>
        <v>0</v>
      </c>
      <c r="D97" s="100">
        <f t="shared" ref="D97:H97" si="53">+D98</f>
        <v>0</v>
      </c>
      <c r="E97" s="100">
        <f t="shared" si="53"/>
        <v>0</v>
      </c>
      <c r="F97" s="100">
        <f t="shared" si="41"/>
        <v>0</v>
      </c>
      <c r="G97" s="100">
        <f t="shared" si="42"/>
        <v>0</v>
      </c>
      <c r="H97" s="100">
        <f t="shared" si="53"/>
        <v>0</v>
      </c>
      <c r="I97" s="100">
        <f>+I98</f>
        <v>0</v>
      </c>
      <c r="J97" s="100">
        <f t="shared" si="51"/>
        <v>0</v>
      </c>
      <c r="K97" s="96"/>
      <c r="L97" s="96"/>
      <c r="M97" s="96"/>
      <c r="N97" s="96">
        <f t="shared" si="43"/>
        <v>0</v>
      </c>
      <c r="O97" s="96">
        <f t="shared" si="44"/>
        <v>0</v>
      </c>
      <c r="P97" s="96">
        <f t="shared" si="45"/>
        <v>0</v>
      </c>
    </row>
    <row r="98" spans="1:16" ht="17.25" customHeight="1" x14ac:dyDescent="0.2">
      <c r="A98" s="14" t="s">
        <v>60</v>
      </c>
      <c r="B98" s="14" t="s">
        <v>61</v>
      </c>
      <c r="C98" s="99"/>
      <c r="D98" s="99"/>
      <c r="E98" s="99"/>
      <c r="F98" s="95">
        <f t="shared" si="41"/>
        <v>0</v>
      </c>
      <c r="G98" s="95">
        <f t="shared" si="42"/>
        <v>0</v>
      </c>
      <c r="H98" s="99"/>
      <c r="I98" s="99"/>
      <c r="J98" s="95">
        <f t="shared" si="51"/>
        <v>0</v>
      </c>
      <c r="K98" s="96">
        <f>+J97</f>
        <v>0</v>
      </c>
      <c r="L98" s="96">
        <f>+J95</f>
        <v>0</v>
      </c>
      <c r="M98" s="96">
        <f>+K98-L98</f>
        <v>0</v>
      </c>
      <c r="N98" s="96">
        <f t="shared" si="43"/>
        <v>0</v>
      </c>
      <c r="O98" s="96">
        <f t="shared" si="44"/>
        <v>0</v>
      </c>
      <c r="P98" s="96">
        <f t="shared" si="45"/>
        <v>0</v>
      </c>
    </row>
    <row r="99" spans="1:16" ht="25.5" x14ac:dyDescent="0.2">
      <c r="A99" s="19" t="s">
        <v>74</v>
      </c>
      <c r="B99" s="19" t="s">
        <v>75</v>
      </c>
      <c r="C99" s="97">
        <f>+C100</f>
        <v>488</v>
      </c>
      <c r="D99" s="97">
        <f t="shared" ref="D99:E99" si="54">+D100</f>
        <v>488</v>
      </c>
      <c r="E99" s="97">
        <f t="shared" si="54"/>
        <v>0</v>
      </c>
      <c r="F99" s="97">
        <f t="shared" si="41"/>
        <v>488</v>
      </c>
      <c r="G99" s="97">
        <f t="shared" si="42"/>
        <v>0</v>
      </c>
      <c r="H99" s="97">
        <f>H100</f>
        <v>0</v>
      </c>
      <c r="I99" s="97">
        <f>+I100</f>
        <v>0</v>
      </c>
      <c r="J99" s="97">
        <f t="shared" si="51"/>
        <v>488</v>
      </c>
      <c r="K99" s="96"/>
      <c r="L99" s="96"/>
      <c r="M99" s="96"/>
      <c r="N99" s="96">
        <f t="shared" si="43"/>
        <v>0</v>
      </c>
      <c r="O99" s="96">
        <f t="shared" si="44"/>
        <v>0</v>
      </c>
      <c r="P99" s="96">
        <f t="shared" si="45"/>
        <v>0</v>
      </c>
    </row>
    <row r="100" spans="1:16" ht="17.25" customHeight="1" x14ac:dyDescent="0.2">
      <c r="A100" s="22" t="s">
        <v>54</v>
      </c>
      <c r="B100" s="22" t="s">
        <v>55</v>
      </c>
      <c r="C100" s="98">
        <f>+C101</f>
        <v>488</v>
      </c>
      <c r="D100" s="98">
        <f t="shared" ref="D100:I100" si="55">+D101</f>
        <v>488</v>
      </c>
      <c r="E100" s="98">
        <f t="shared" si="55"/>
        <v>0</v>
      </c>
      <c r="F100" s="98">
        <f t="shared" si="41"/>
        <v>488</v>
      </c>
      <c r="G100" s="98">
        <f t="shared" si="42"/>
        <v>0</v>
      </c>
      <c r="H100" s="98">
        <f t="shared" si="55"/>
        <v>0</v>
      </c>
      <c r="I100" s="98">
        <f t="shared" si="55"/>
        <v>0</v>
      </c>
      <c r="J100" s="98">
        <f t="shared" si="51"/>
        <v>488</v>
      </c>
      <c r="K100" s="96"/>
      <c r="L100" s="96"/>
      <c r="M100" s="96"/>
      <c r="N100" s="96">
        <f t="shared" si="43"/>
        <v>0</v>
      </c>
      <c r="O100" s="96">
        <f t="shared" si="44"/>
        <v>0</v>
      </c>
      <c r="P100" s="96">
        <f t="shared" si="45"/>
        <v>0</v>
      </c>
    </row>
    <row r="101" spans="1:16" ht="17.25" customHeight="1" x14ac:dyDescent="0.2">
      <c r="A101" s="14" t="s">
        <v>72</v>
      </c>
      <c r="B101" s="14" t="s">
        <v>73</v>
      </c>
      <c r="C101" s="99">
        <v>488</v>
      </c>
      <c r="D101" s="99">
        <v>488</v>
      </c>
      <c r="E101" s="99"/>
      <c r="F101" s="95">
        <f t="shared" si="41"/>
        <v>488</v>
      </c>
      <c r="G101" s="95">
        <f t="shared" si="42"/>
        <v>0</v>
      </c>
      <c r="H101" s="99"/>
      <c r="I101" s="99"/>
      <c r="J101" s="95">
        <f t="shared" si="51"/>
        <v>488</v>
      </c>
      <c r="K101" s="96"/>
      <c r="L101" s="96"/>
      <c r="M101" s="96"/>
      <c r="N101" s="96">
        <f t="shared" si="43"/>
        <v>0</v>
      </c>
      <c r="O101" s="96">
        <f t="shared" si="44"/>
        <v>0</v>
      </c>
      <c r="P101" s="96">
        <f t="shared" si="45"/>
        <v>0</v>
      </c>
    </row>
    <row r="102" spans="1:16" ht="17.25" customHeight="1" x14ac:dyDescent="0.2">
      <c r="A102" s="23" t="s">
        <v>58</v>
      </c>
      <c r="B102" s="23" t="s">
        <v>59</v>
      </c>
      <c r="C102" s="100">
        <f>+C103</f>
        <v>488</v>
      </c>
      <c r="D102" s="100">
        <f t="shared" ref="D102:I102" si="56">+D103</f>
        <v>488</v>
      </c>
      <c r="E102" s="100">
        <f t="shared" si="56"/>
        <v>0</v>
      </c>
      <c r="F102" s="100">
        <f t="shared" si="41"/>
        <v>488</v>
      </c>
      <c r="G102" s="100">
        <f t="shared" si="42"/>
        <v>0</v>
      </c>
      <c r="H102" s="100">
        <f t="shared" si="56"/>
        <v>0</v>
      </c>
      <c r="I102" s="100">
        <f t="shared" si="56"/>
        <v>0</v>
      </c>
      <c r="J102" s="100">
        <f t="shared" si="51"/>
        <v>488</v>
      </c>
      <c r="K102" s="96">
        <f>+J102</f>
        <v>488</v>
      </c>
      <c r="L102" s="96">
        <f>+J100</f>
        <v>488</v>
      </c>
      <c r="M102" s="96">
        <f>+K102-L102</f>
        <v>0</v>
      </c>
      <c r="N102" s="96">
        <f t="shared" si="43"/>
        <v>0</v>
      </c>
      <c r="O102" s="96">
        <f t="shared" si="44"/>
        <v>0</v>
      </c>
      <c r="P102" s="96">
        <f t="shared" si="45"/>
        <v>0</v>
      </c>
    </row>
    <row r="103" spans="1:16" ht="17.25" customHeight="1" x14ac:dyDescent="0.2">
      <c r="A103" s="14" t="s">
        <v>60</v>
      </c>
      <c r="B103" s="14" t="s">
        <v>61</v>
      </c>
      <c r="C103" s="99">
        <v>488</v>
      </c>
      <c r="D103" s="99">
        <v>488</v>
      </c>
      <c r="E103" s="99"/>
      <c r="F103" s="95">
        <f t="shared" si="41"/>
        <v>488</v>
      </c>
      <c r="G103" s="95">
        <f t="shared" si="42"/>
        <v>0</v>
      </c>
      <c r="H103" s="99"/>
      <c r="I103" s="99"/>
      <c r="J103" s="95">
        <f t="shared" si="51"/>
        <v>488</v>
      </c>
      <c r="K103" s="96"/>
      <c r="L103" s="96"/>
      <c r="M103" s="96"/>
      <c r="N103" s="96">
        <f t="shared" si="43"/>
        <v>0</v>
      </c>
      <c r="O103" s="96">
        <f t="shared" si="44"/>
        <v>0</v>
      </c>
      <c r="P103" s="96">
        <f t="shared" si="45"/>
        <v>0</v>
      </c>
    </row>
    <row r="104" spans="1:16" ht="17.25" customHeight="1" x14ac:dyDescent="0.2">
      <c r="A104" s="19" t="s">
        <v>233</v>
      </c>
      <c r="B104" s="19" t="s">
        <v>234</v>
      </c>
      <c r="C104" s="97">
        <f>+C105</f>
        <v>31136.799999999999</v>
      </c>
      <c r="D104" s="97">
        <f t="shared" ref="D104:I104" si="57">+D105</f>
        <v>31133.8</v>
      </c>
      <c r="E104" s="97">
        <f t="shared" si="57"/>
        <v>3</v>
      </c>
      <c r="F104" s="97">
        <f t="shared" si="41"/>
        <v>31136.799999999999</v>
      </c>
      <c r="G104" s="97">
        <f t="shared" si="42"/>
        <v>0</v>
      </c>
      <c r="H104" s="97">
        <f t="shared" si="57"/>
        <v>0</v>
      </c>
      <c r="I104" s="97">
        <f t="shared" si="57"/>
        <v>0</v>
      </c>
      <c r="J104" s="97">
        <f t="shared" si="51"/>
        <v>31136.799999999999</v>
      </c>
      <c r="K104" s="96"/>
      <c r="L104" s="96"/>
      <c r="M104" s="96"/>
      <c r="N104" s="96">
        <f t="shared" si="43"/>
        <v>0</v>
      </c>
      <c r="O104" s="96">
        <f t="shared" si="44"/>
        <v>3</v>
      </c>
      <c r="P104" s="96">
        <f t="shared" si="45"/>
        <v>0</v>
      </c>
    </row>
    <row r="105" spans="1:16" ht="17.25" customHeight="1" x14ac:dyDescent="0.2">
      <c r="A105" s="202">
        <v>2230</v>
      </c>
      <c r="B105" s="22" t="s">
        <v>327</v>
      </c>
      <c r="C105" s="98">
        <f>+C106+C107</f>
        <v>31136.799999999999</v>
      </c>
      <c r="D105" s="98">
        <f t="shared" ref="D105:I105" si="58">+D106+D107</f>
        <v>31133.8</v>
      </c>
      <c r="E105" s="98">
        <f t="shared" si="58"/>
        <v>3</v>
      </c>
      <c r="F105" s="98">
        <f t="shared" si="41"/>
        <v>31136.799999999999</v>
      </c>
      <c r="G105" s="98">
        <f t="shared" si="42"/>
        <v>0</v>
      </c>
      <c r="H105" s="98">
        <f t="shared" si="58"/>
        <v>0</v>
      </c>
      <c r="I105" s="98">
        <f t="shared" si="58"/>
        <v>0</v>
      </c>
      <c r="J105" s="98">
        <f t="shared" si="51"/>
        <v>31136.799999999999</v>
      </c>
      <c r="K105" s="96"/>
      <c r="L105" s="96"/>
      <c r="M105" s="96"/>
      <c r="N105" s="96">
        <f t="shared" si="43"/>
        <v>0</v>
      </c>
      <c r="O105" s="96">
        <f t="shared" si="44"/>
        <v>3</v>
      </c>
      <c r="P105" s="96">
        <f t="shared" si="45"/>
        <v>0</v>
      </c>
    </row>
    <row r="106" spans="1:16" ht="17.25" customHeight="1" x14ac:dyDescent="0.2">
      <c r="A106" s="200">
        <v>223001</v>
      </c>
      <c r="B106" s="14" t="s">
        <v>327</v>
      </c>
      <c r="C106" s="95">
        <v>31136.799999999999</v>
      </c>
      <c r="D106" s="95">
        <v>31133.8</v>
      </c>
      <c r="E106" s="95">
        <v>3</v>
      </c>
      <c r="F106" s="95">
        <f t="shared" si="41"/>
        <v>31136.799999999999</v>
      </c>
      <c r="G106" s="95">
        <f t="shared" si="42"/>
        <v>0</v>
      </c>
      <c r="H106" s="95"/>
      <c r="I106" s="95"/>
      <c r="J106" s="95">
        <f t="shared" si="51"/>
        <v>31136.799999999999</v>
      </c>
      <c r="K106" s="96"/>
      <c r="L106" s="96"/>
      <c r="M106" s="96"/>
      <c r="N106" s="96">
        <f t="shared" si="43"/>
        <v>0</v>
      </c>
      <c r="O106" s="96">
        <f t="shared" si="44"/>
        <v>3</v>
      </c>
      <c r="P106" s="96">
        <f t="shared" si="45"/>
        <v>0</v>
      </c>
    </row>
    <row r="107" spans="1:16" ht="12.75" x14ac:dyDescent="0.2">
      <c r="A107" s="14" t="s">
        <v>122</v>
      </c>
      <c r="B107" s="14"/>
      <c r="C107" s="99"/>
      <c r="D107" s="99"/>
      <c r="E107" s="99"/>
      <c r="F107" s="95">
        <f t="shared" si="41"/>
        <v>0</v>
      </c>
      <c r="G107" s="95">
        <f t="shared" si="42"/>
        <v>0</v>
      </c>
      <c r="H107" s="99"/>
      <c r="I107" s="99"/>
      <c r="J107" s="95">
        <f t="shared" si="51"/>
        <v>0</v>
      </c>
      <c r="K107" s="96"/>
      <c r="L107" s="96"/>
      <c r="M107" s="96"/>
      <c r="N107" s="96">
        <f t="shared" si="43"/>
        <v>0</v>
      </c>
      <c r="O107" s="96">
        <f t="shared" si="44"/>
        <v>0</v>
      </c>
      <c r="P107" s="96">
        <f t="shared" si="45"/>
        <v>0</v>
      </c>
    </row>
    <row r="108" spans="1:16" ht="17.25" customHeight="1" x14ac:dyDescent="0.2">
      <c r="A108" s="23" t="s">
        <v>58</v>
      </c>
      <c r="B108" s="23" t="s">
        <v>59</v>
      </c>
      <c r="C108" s="100">
        <f>+C109</f>
        <v>31136.799999999999</v>
      </c>
      <c r="D108" s="100">
        <f t="shared" ref="D108:I108" si="59">+D109</f>
        <v>31136.799999999999</v>
      </c>
      <c r="E108" s="100">
        <f t="shared" si="59"/>
        <v>0</v>
      </c>
      <c r="F108" s="100">
        <f t="shared" si="41"/>
        <v>31136.799999999999</v>
      </c>
      <c r="G108" s="100">
        <f t="shared" si="42"/>
        <v>0</v>
      </c>
      <c r="H108" s="100">
        <f t="shared" si="59"/>
        <v>0</v>
      </c>
      <c r="I108" s="100">
        <f t="shared" si="59"/>
        <v>0</v>
      </c>
      <c r="J108" s="100">
        <f>+C108+H108+I108</f>
        <v>31136.799999999999</v>
      </c>
      <c r="K108" s="96"/>
      <c r="L108" s="96"/>
      <c r="M108" s="96"/>
      <c r="N108" s="96">
        <f t="shared" si="43"/>
        <v>0</v>
      </c>
      <c r="O108" s="96">
        <f t="shared" si="44"/>
        <v>0</v>
      </c>
      <c r="P108" s="96">
        <f t="shared" si="45"/>
        <v>0</v>
      </c>
    </row>
    <row r="109" spans="1:16" ht="17.25" customHeight="1" x14ac:dyDescent="0.2">
      <c r="A109" s="14" t="s">
        <v>60</v>
      </c>
      <c r="B109" s="14" t="s">
        <v>61</v>
      </c>
      <c r="C109" s="99">
        <v>31136.799999999999</v>
      </c>
      <c r="D109" s="99">
        <v>31136.799999999999</v>
      </c>
      <c r="E109" s="99"/>
      <c r="F109" s="95">
        <f t="shared" si="41"/>
        <v>31136.799999999999</v>
      </c>
      <c r="G109" s="95">
        <f t="shared" si="42"/>
        <v>0</v>
      </c>
      <c r="H109" s="99"/>
      <c r="I109" s="99"/>
      <c r="J109" s="95">
        <f t="shared" ref="J109:J114" si="60">+C109+H109+I109</f>
        <v>31136.799999999999</v>
      </c>
      <c r="K109" s="96">
        <f>+J108</f>
        <v>31136.799999999999</v>
      </c>
      <c r="L109" s="96">
        <f>+J105</f>
        <v>31136.799999999999</v>
      </c>
      <c r="M109" s="96">
        <f>+K109-L109</f>
        <v>0</v>
      </c>
      <c r="N109" s="96">
        <f t="shared" si="43"/>
        <v>0</v>
      </c>
      <c r="O109" s="96">
        <f t="shared" si="44"/>
        <v>0</v>
      </c>
      <c r="P109" s="96">
        <f t="shared" si="45"/>
        <v>0</v>
      </c>
    </row>
    <row r="110" spans="1:16" ht="17.25" customHeight="1" x14ac:dyDescent="0.2">
      <c r="A110" s="19" t="s">
        <v>82</v>
      </c>
      <c r="B110" s="19" t="s">
        <v>83</v>
      </c>
      <c r="C110" s="97">
        <f>+C111</f>
        <v>2070</v>
      </c>
      <c r="D110" s="97">
        <f t="shared" ref="D110:I111" si="61">+D111</f>
        <v>1719.9</v>
      </c>
      <c r="E110" s="97">
        <f t="shared" si="61"/>
        <v>350.1</v>
      </c>
      <c r="F110" s="97">
        <f t="shared" si="41"/>
        <v>2070</v>
      </c>
      <c r="G110" s="97">
        <f t="shared" si="42"/>
        <v>0</v>
      </c>
      <c r="H110" s="97">
        <f t="shared" si="61"/>
        <v>0</v>
      </c>
      <c r="I110" s="97">
        <f t="shared" si="61"/>
        <v>0</v>
      </c>
      <c r="J110" s="97">
        <f t="shared" si="60"/>
        <v>2070</v>
      </c>
      <c r="K110" s="96"/>
      <c r="L110" s="96"/>
      <c r="M110" s="96"/>
      <c r="N110" s="96">
        <f t="shared" si="43"/>
        <v>0</v>
      </c>
      <c r="O110" s="96">
        <f t="shared" si="44"/>
        <v>350.09999999999991</v>
      </c>
      <c r="P110" s="96">
        <f t="shared" si="45"/>
        <v>0</v>
      </c>
    </row>
    <row r="111" spans="1:16" ht="17.25" customHeight="1" x14ac:dyDescent="0.2">
      <c r="A111" s="22" t="s">
        <v>54</v>
      </c>
      <c r="B111" s="22" t="s">
        <v>55</v>
      </c>
      <c r="C111" s="98">
        <f>+C112</f>
        <v>2070</v>
      </c>
      <c r="D111" s="98">
        <f t="shared" si="61"/>
        <v>1719.9</v>
      </c>
      <c r="E111" s="98">
        <f t="shared" si="61"/>
        <v>350.1</v>
      </c>
      <c r="F111" s="98">
        <f t="shared" si="41"/>
        <v>2070</v>
      </c>
      <c r="G111" s="98">
        <f t="shared" si="42"/>
        <v>0</v>
      </c>
      <c r="H111" s="98">
        <f t="shared" si="61"/>
        <v>0</v>
      </c>
      <c r="I111" s="98">
        <f t="shared" si="61"/>
        <v>0</v>
      </c>
      <c r="J111" s="98">
        <f t="shared" si="60"/>
        <v>2070</v>
      </c>
      <c r="K111" s="96"/>
      <c r="L111" s="96"/>
      <c r="M111" s="96"/>
      <c r="N111" s="96">
        <f t="shared" si="43"/>
        <v>0</v>
      </c>
      <c r="O111" s="96">
        <f t="shared" si="44"/>
        <v>350.09999999999991</v>
      </c>
      <c r="P111" s="96">
        <f t="shared" si="45"/>
        <v>0</v>
      </c>
    </row>
    <row r="112" spans="1:16" ht="17.25" customHeight="1" x14ac:dyDescent="0.2">
      <c r="A112" s="14" t="s">
        <v>72</v>
      </c>
      <c r="B112" s="14" t="s">
        <v>73</v>
      </c>
      <c r="C112" s="99">
        <v>2070</v>
      </c>
      <c r="D112" s="99">
        <v>1719.9</v>
      </c>
      <c r="E112" s="99">
        <v>350.1</v>
      </c>
      <c r="F112" s="95">
        <f t="shared" si="41"/>
        <v>2070</v>
      </c>
      <c r="G112" s="95">
        <f t="shared" si="42"/>
        <v>0</v>
      </c>
      <c r="H112" s="99"/>
      <c r="I112" s="99"/>
      <c r="J112" s="95">
        <f t="shared" si="60"/>
        <v>2070</v>
      </c>
      <c r="K112" s="96"/>
      <c r="L112" s="96"/>
      <c r="M112" s="96"/>
      <c r="N112" s="96">
        <f t="shared" si="43"/>
        <v>0</v>
      </c>
      <c r="O112" s="96">
        <f t="shared" si="44"/>
        <v>350.09999999999991</v>
      </c>
      <c r="P112" s="96">
        <f t="shared" si="45"/>
        <v>0</v>
      </c>
    </row>
    <row r="113" spans="1:16" ht="17.25" customHeight="1" x14ac:dyDescent="0.2">
      <c r="A113" s="23" t="s">
        <v>58</v>
      </c>
      <c r="B113" s="23" t="s">
        <v>59</v>
      </c>
      <c r="C113" s="100">
        <f>+C114</f>
        <v>2070</v>
      </c>
      <c r="D113" s="100">
        <f t="shared" ref="D113:I113" si="62">+D114</f>
        <v>2070</v>
      </c>
      <c r="E113" s="100">
        <f t="shared" si="62"/>
        <v>0</v>
      </c>
      <c r="F113" s="100">
        <f t="shared" si="41"/>
        <v>2070</v>
      </c>
      <c r="G113" s="100">
        <f t="shared" si="42"/>
        <v>0</v>
      </c>
      <c r="H113" s="100">
        <f t="shared" si="62"/>
        <v>0</v>
      </c>
      <c r="I113" s="100">
        <f t="shared" si="62"/>
        <v>0</v>
      </c>
      <c r="J113" s="100">
        <f t="shared" si="60"/>
        <v>2070</v>
      </c>
      <c r="K113" s="96"/>
      <c r="L113" s="96"/>
      <c r="M113" s="96"/>
      <c r="N113" s="96">
        <f t="shared" si="43"/>
        <v>0</v>
      </c>
      <c r="O113" s="96">
        <f t="shared" si="44"/>
        <v>0</v>
      </c>
      <c r="P113" s="96">
        <f t="shared" si="45"/>
        <v>0</v>
      </c>
    </row>
    <row r="114" spans="1:16" ht="17.25" customHeight="1" x14ac:dyDescent="0.2">
      <c r="A114" s="14" t="s">
        <v>60</v>
      </c>
      <c r="B114" s="14" t="s">
        <v>61</v>
      </c>
      <c r="C114" s="99">
        <v>2070</v>
      </c>
      <c r="D114" s="99">
        <v>2070</v>
      </c>
      <c r="E114" s="99"/>
      <c r="F114" s="95">
        <f t="shared" si="41"/>
        <v>2070</v>
      </c>
      <c r="G114" s="95">
        <f t="shared" si="42"/>
        <v>0</v>
      </c>
      <c r="H114" s="99"/>
      <c r="I114" s="99"/>
      <c r="J114" s="95">
        <f t="shared" si="60"/>
        <v>2070</v>
      </c>
      <c r="K114" s="96">
        <f>+J113</f>
        <v>2070</v>
      </c>
      <c r="L114" s="96">
        <f>+J110</f>
        <v>2070</v>
      </c>
      <c r="M114" s="96">
        <f>+K114-L114</f>
        <v>0</v>
      </c>
      <c r="N114" s="96">
        <f t="shared" si="43"/>
        <v>0</v>
      </c>
      <c r="O114" s="96">
        <f t="shared" si="44"/>
        <v>0</v>
      </c>
      <c r="P114" s="96">
        <f t="shared" si="45"/>
        <v>0</v>
      </c>
    </row>
    <row r="115" spans="1:16" ht="17.25" customHeight="1" x14ac:dyDescent="0.2">
      <c r="A115" s="248" t="s">
        <v>120</v>
      </c>
      <c r="B115" s="249"/>
      <c r="C115" s="101">
        <f>+C7+C63+C94+C99+C104+C110</f>
        <v>265603.09999999998</v>
      </c>
      <c r="D115" s="101">
        <f t="shared" ref="D115:J115" si="63">+D7+D63+D94+D99+D104+D110</f>
        <v>252512.99999999997</v>
      </c>
      <c r="E115" s="101">
        <f t="shared" si="63"/>
        <v>13090.099999999997</v>
      </c>
      <c r="F115" s="101">
        <f t="shared" si="63"/>
        <v>265603.09999999998</v>
      </c>
      <c r="G115" s="101">
        <f t="shared" si="63"/>
        <v>0</v>
      </c>
      <c r="H115" s="101">
        <f t="shared" si="63"/>
        <v>0</v>
      </c>
      <c r="I115" s="101">
        <f t="shared" si="63"/>
        <v>0</v>
      </c>
      <c r="J115" s="101">
        <f t="shared" si="63"/>
        <v>265603.09999999998</v>
      </c>
      <c r="K115" s="96"/>
      <c r="L115" s="96"/>
      <c r="M115" s="96"/>
      <c r="N115" s="96">
        <f t="shared" si="43"/>
        <v>0</v>
      </c>
      <c r="O115" s="96">
        <f t="shared" si="44"/>
        <v>13090.100000000006</v>
      </c>
      <c r="P115" s="96">
        <f t="shared" si="45"/>
        <v>0</v>
      </c>
    </row>
    <row r="116" spans="1:16" ht="17.25" customHeight="1" x14ac:dyDescent="0.2">
      <c r="A116" s="250" t="s">
        <v>121</v>
      </c>
      <c r="B116" s="251"/>
      <c r="C116" s="102">
        <f>+C117+C118+C119+C120+C122</f>
        <v>265603.09999999998</v>
      </c>
      <c r="D116" s="102">
        <f>+D117+D118+D119+D120+D122</f>
        <v>254790.6</v>
      </c>
      <c r="E116" s="102">
        <f t="shared" ref="E116:J116" si="64">+E117+E118+E119+E120+E122</f>
        <v>0</v>
      </c>
      <c r="F116" s="102">
        <f t="shared" si="64"/>
        <v>254790.6</v>
      </c>
      <c r="G116" s="102">
        <f t="shared" si="64"/>
        <v>10812.499999999982</v>
      </c>
      <c r="H116" s="102">
        <f t="shared" si="64"/>
        <v>0</v>
      </c>
      <c r="I116" s="102">
        <f t="shared" si="64"/>
        <v>0</v>
      </c>
      <c r="J116" s="102">
        <f t="shared" si="64"/>
        <v>265603.09999999998</v>
      </c>
      <c r="K116" s="96"/>
      <c r="L116" s="96"/>
      <c r="M116" s="96"/>
      <c r="N116" s="96">
        <f t="shared" si="43"/>
        <v>10812.499999999982</v>
      </c>
      <c r="O116" s="96">
        <f t="shared" si="44"/>
        <v>10812.499999999971</v>
      </c>
      <c r="P116" s="96">
        <f t="shared" si="45"/>
        <v>-10812.499999999971</v>
      </c>
    </row>
    <row r="117" spans="1:16" ht="17.25" customHeight="1" x14ac:dyDescent="0.2">
      <c r="A117" s="60"/>
      <c r="B117" s="62" t="s">
        <v>246</v>
      </c>
      <c r="C117" s="103"/>
      <c r="D117" s="103">
        <v>0</v>
      </c>
      <c r="E117" s="103"/>
      <c r="F117" s="103"/>
      <c r="G117" s="103"/>
      <c r="H117" s="103"/>
      <c r="I117" s="103"/>
      <c r="J117" s="103"/>
      <c r="K117" s="96"/>
      <c r="L117" s="96"/>
      <c r="M117" s="96"/>
      <c r="N117" s="96">
        <f t="shared" si="43"/>
        <v>0</v>
      </c>
      <c r="O117" s="96">
        <f t="shared" si="44"/>
        <v>0</v>
      </c>
      <c r="P117" s="96">
        <f t="shared" si="45"/>
        <v>0</v>
      </c>
    </row>
    <row r="118" spans="1:16" ht="17.25" customHeight="1" x14ac:dyDescent="0.2">
      <c r="A118" s="61"/>
      <c r="B118" s="62" t="s">
        <v>129</v>
      </c>
      <c r="C118" s="104">
        <f>+C58+C92+C97+C102+C108+C113</f>
        <v>264693.09999999998</v>
      </c>
      <c r="D118" s="104">
        <f t="shared" ref="D118:J118" si="65">+D58+D92+D97+D102+D108+D113</f>
        <v>253873.9</v>
      </c>
      <c r="E118" s="104">
        <f t="shared" si="65"/>
        <v>0</v>
      </c>
      <c r="F118" s="104">
        <f t="shared" si="65"/>
        <v>253873.9</v>
      </c>
      <c r="G118" s="104">
        <f t="shared" si="65"/>
        <v>10819.199999999983</v>
      </c>
      <c r="H118" s="104">
        <f t="shared" si="65"/>
        <v>0</v>
      </c>
      <c r="I118" s="104">
        <f t="shared" si="65"/>
        <v>0</v>
      </c>
      <c r="J118" s="104">
        <f t="shared" si="65"/>
        <v>264693.09999999998</v>
      </c>
      <c r="K118" s="96"/>
      <c r="L118" s="96"/>
      <c r="M118" s="96"/>
      <c r="N118" s="96">
        <f t="shared" si="43"/>
        <v>10819.199999999983</v>
      </c>
      <c r="O118" s="96">
        <f t="shared" si="44"/>
        <v>10819.199999999983</v>
      </c>
      <c r="P118" s="96">
        <f t="shared" si="45"/>
        <v>-10819.199999999983</v>
      </c>
    </row>
    <row r="119" spans="1:16" ht="17.25" customHeight="1" x14ac:dyDescent="0.2">
      <c r="A119" s="20"/>
      <c r="B119" s="21" t="s">
        <v>244</v>
      </c>
      <c r="C119" s="105">
        <f>+C60</f>
        <v>910</v>
      </c>
      <c r="D119" s="105">
        <v>916.7</v>
      </c>
      <c r="E119" s="105">
        <f t="shared" ref="E119:J119" si="66">+E60</f>
        <v>0</v>
      </c>
      <c r="F119" s="105">
        <f t="shared" si="66"/>
        <v>916.7</v>
      </c>
      <c r="G119" s="105">
        <f t="shared" si="66"/>
        <v>-6.7000000000000455</v>
      </c>
      <c r="H119" s="105">
        <f t="shared" si="66"/>
        <v>0</v>
      </c>
      <c r="I119" s="105">
        <f t="shared" si="66"/>
        <v>0</v>
      </c>
      <c r="J119" s="105">
        <f t="shared" si="66"/>
        <v>910</v>
      </c>
      <c r="K119" s="96"/>
      <c r="L119" s="96"/>
      <c r="M119" s="96"/>
      <c r="N119" s="96">
        <f t="shared" si="43"/>
        <v>-6.7000000000000455</v>
      </c>
      <c r="O119" s="96">
        <f t="shared" si="44"/>
        <v>-6.7000000000000455</v>
      </c>
      <c r="P119" s="96">
        <f t="shared" si="45"/>
        <v>6.7000000000000455</v>
      </c>
    </row>
    <row r="120" spans="1:16" ht="17.25" customHeight="1" x14ac:dyDescent="0.2">
      <c r="A120" s="20"/>
      <c r="B120" s="21" t="s">
        <v>245</v>
      </c>
      <c r="C120" s="105"/>
      <c r="D120" s="105"/>
      <c r="E120" s="105"/>
      <c r="F120" s="105"/>
      <c r="G120" s="105"/>
      <c r="H120" s="105"/>
      <c r="I120" s="105"/>
      <c r="J120" s="105"/>
      <c r="K120" s="96"/>
      <c r="L120" s="96"/>
      <c r="M120" s="96"/>
      <c r="N120" s="96">
        <f t="shared" si="43"/>
        <v>0</v>
      </c>
      <c r="O120" s="96">
        <f t="shared" si="44"/>
        <v>0</v>
      </c>
      <c r="P120" s="96">
        <f t="shared" si="45"/>
        <v>0</v>
      </c>
    </row>
    <row r="121" spans="1:16" ht="17.25" customHeight="1" x14ac:dyDescent="0.2">
      <c r="A121" s="20"/>
      <c r="B121" s="21" t="s">
        <v>280</v>
      </c>
      <c r="C121" s="105"/>
      <c r="D121" s="105"/>
      <c r="E121" s="105"/>
      <c r="F121" s="105"/>
      <c r="G121" s="105"/>
      <c r="H121" s="105" t="s">
        <v>283</v>
      </c>
      <c r="I121" s="105"/>
      <c r="J121" s="105"/>
      <c r="K121" s="96"/>
      <c r="L121" s="96"/>
      <c r="M121" s="96"/>
      <c r="N121" s="96"/>
      <c r="O121" s="96"/>
      <c r="P121" s="96"/>
    </row>
    <row r="122" spans="1:16" ht="17.25" customHeight="1" x14ac:dyDescent="0.2">
      <c r="A122" s="20"/>
      <c r="B122" s="21" t="s">
        <v>266</v>
      </c>
      <c r="C122" s="105"/>
      <c r="D122" s="105"/>
      <c r="E122" s="105"/>
      <c r="F122" s="105"/>
      <c r="G122" s="105"/>
      <c r="H122" s="105"/>
      <c r="I122" s="105"/>
      <c r="J122" s="105"/>
      <c r="K122" s="96"/>
      <c r="L122" s="96"/>
      <c r="M122" s="96"/>
      <c r="N122" s="96">
        <f t="shared" si="43"/>
        <v>0</v>
      </c>
      <c r="O122" s="96"/>
      <c r="P122" s="96"/>
    </row>
    <row r="123" spans="1:16" ht="17.25" customHeight="1" x14ac:dyDescent="0.2">
      <c r="A123" s="253" t="s">
        <v>126</v>
      </c>
      <c r="B123" s="253"/>
      <c r="C123" s="105">
        <f>+C116-C115</f>
        <v>0</v>
      </c>
      <c r="D123" s="105">
        <f t="shared" ref="D123:J123" si="67">+D116-D115</f>
        <v>2277.6000000000349</v>
      </c>
      <c r="E123" s="105">
        <f t="shared" si="67"/>
        <v>-13090.099999999997</v>
      </c>
      <c r="F123" s="105">
        <f t="shared" si="67"/>
        <v>-10812.499999999971</v>
      </c>
      <c r="G123" s="105">
        <f t="shared" si="67"/>
        <v>10812.499999999982</v>
      </c>
      <c r="H123" s="105">
        <f t="shared" si="67"/>
        <v>0</v>
      </c>
      <c r="I123" s="105">
        <f t="shared" si="67"/>
        <v>0</v>
      </c>
      <c r="J123" s="105">
        <f t="shared" si="67"/>
        <v>0</v>
      </c>
      <c r="K123" s="96"/>
      <c r="L123" s="96"/>
      <c r="M123" s="96"/>
      <c r="N123" s="96">
        <f t="shared" si="43"/>
        <v>10812.499999999982</v>
      </c>
      <c r="O123" s="96">
        <f t="shared" si="44"/>
        <v>-2277.6000000000349</v>
      </c>
      <c r="P123" s="96">
        <f t="shared" si="45"/>
        <v>-10812.499999999962</v>
      </c>
    </row>
    <row r="124" spans="1:16" ht="17.25" customHeight="1" x14ac:dyDescent="0.2">
      <c r="D124" s="106"/>
    </row>
    <row r="126" spans="1:16" ht="17.25" customHeight="1" x14ac:dyDescent="0.2">
      <c r="A126" s="247" t="s">
        <v>339</v>
      </c>
      <c r="B126" s="247"/>
      <c r="C126" s="247"/>
      <c r="D126" s="247"/>
      <c r="E126" s="247"/>
      <c r="F126" s="247"/>
      <c r="G126" s="247"/>
      <c r="H126" s="247"/>
      <c r="I126" s="247"/>
      <c r="J126" s="247"/>
      <c r="O126" s="15">
        <f>+O116-O123</f>
        <v>13090.100000000006</v>
      </c>
    </row>
    <row r="127" spans="1:16" ht="17.25" customHeight="1" x14ac:dyDescent="0.2">
      <c r="A127" s="5"/>
      <c r="B127" s="5"/>
      <c r="C127" s="9"/>
      <c r="D127" s="9"/>
      <c r="E127" s="6"/>
    </row>
    <row r="128" spans="1:16" ht="17.25" customHeight="1" x14ac:dyDescent="0.2">
      <c r="A128" s="247" t="s">
        <v>340</v>
      </c>
      <c r="B128" s="247"/>
      <c r="C128" s="247"/>
      <c r="D128" s="247"/>
      <c r="E128" s="247"/>
      <c r="F128" s="247"/>
      <c r="G128" s="247"/>
      <c r="H128" s="247"/>
      <c r="I128" s="247"/>
      <c r="J128" s="247"/>
    </row>
    <row r="129" spans="1:5" ht="17.25" customHeight="1" x14ac:dyDescent="0.2">
      <c r="A129" s="5"/>
      <c r="B129" s="5"/>
      <c r="C129" s="9"/>
      <c r="D129" s="9"/>
      <c r="E129" s="6"/>
    </row>
  </sheetData>
  <mergeCells count="6">
    <mergeCell ref="A128:J128"/>
    <mergeCell ref="A115:B115"/>
    <mergeCell ref="A116:B116"/>
    <mergeCell ref="A2:J2"/>
    <mergeCell ref="A123:B123"/>
    <mergeCell ref="A126:J126"/>
  </mergeCells>
  <pageMargins left="0.7" right="0.7" top="0.75" bottom="0.75" header="0.3" footer="0.3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4"/>
  <sheetViews>
    <sheetView workbookViewId="0">
      <pane xSplit="2" ySplit="5" topLeftCell="C59" activePane="bottomRight" state="frozen"/>
      <selection pane="topRight" activeCell="C1" sqref="C1"/>
      <selection pane="bottomLeft" activeCell="A6" sqref="A6"/>
      <selection pane="bottomRight" activeCell="H52" sqref="H52"/>
    </sheetView>
  </sheetViews>
  <sheetFormatPr defaultColWidth="12" defaultRowHeight="15.75" customHeight="1" x14ac:dyDescent="0.2"/>
  <cols>
    <col min="1" max="1" width="12" style="31"/>
    <col min="2" max="2" width="46.5703125" style="31" customWidth="1"/>
    <col min="3" max="4" width="13.5703125" style="31" bestFit="1" customWidth="1"/>
    <col min="5" max="16384" width="12" style="31"/>
  </cols>
  <sheetData>
    <row r="2" spans="1:16" ht="15.75" customHeight="1" x14ac:dyDescent="0.2">
      <c r="A2" s="254" t="s">
        <v>307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6" ht="15.75" customHeight="1" x14ac:dyDescent="0.2">
      <c r="I3" s="31" t="s">
        <v>259</v>
      </c>
    </row>
    <row r="4" spans="1:16" ht="63.75" x14ac:dyDescent="0.2">
      <c r="A4" s="16"/>
      <c r="B4" s="16"/>
      <c r="C4" s="17" t="s">
        <v>308</v>
      </c>
      <c r="D4" s="17" t="s">
        <v>303</v>
      </c>
      <c r="E4" s="17" t="s">
        <v>316</v>
      </c>
      <c r="F4" s="17" t="s">
        <v>294</v>
      </c>
      <c r="G4" s="17" t="s">
        <v>295</v>
      </c>
      <c r="H4" s="17" t="s">
        <v>90</v>
      </c>
      <c r="I4" s="17" t="s">
        <v>131</v>
      </c>
      <c r="J4" s="17" t="s">
        <v>290</v>
      </c>
      <c r="N4" s="15"/>
      <c r="O4" s="15" t="s">
        <v>269</v>
      </c>
      <c r="P4" s="15"/>
    </row>
    <row r="5" spans="1:16" ht="15.75" customHeight="1" x14ac:dyDescent="0.2">
      <c r="A5" s="27" t="s">
        <v>124</v>
      </c>
      <c r="B5" s="27" t="s">
        <v>125</v>
      </c>
      <c r="C5" s="28">
        <v>1</v>
      </c>
      <c r="D5" s="28">
        <v>2</v>
      </c>
      <c r="E5" s="28">
        <v>3</v>
      </c>
      <c r="F5" s="28" t="s">
        <v>127</v>
      </c>
      <c r="G5" s="28" t="s">
        <v>128</v>
      </c>
      <c r="H5" s="28">
        <v>6</v>
      </c>
      <c r="I5" s="28" t="s">
        <v>132</v>
      </c>
      <c r="J5" s="28" t="s">
        <v>133</v>
      </c>
      <c r="N5" s="114" t="s">
        <v>271</v>
      </c>
      <c r="O5" s="15" t="s">
        <v>268</v>
      </c>
      <c r="P5" s="15" t="s">
        <v>270</v>
      </c>
    </row>
    <row r="6" spans="1:16" ht="15.75" customHeight="1" x14ac:dyDescent="0.25">
      <c r="A6" s="85">
        <v>70105</v>
      </c>
      <c r="B6" s="85" t="s">
        <v>130</v>
      </c>
      <c r="C6" s="119"/>
      <c r="D6" s="119">
        <v>0.5</v>
      </c>
      <c r="E6" s="119"/>
      <c r="F6" s="119"/>
      <c r="G6" s="119"/>
      <c r="H6" s="119"/>
      <c r="I6" s="119"/>
      <c r="J6" s="119"/>
      <c r="K6" s="120"/>
      <c r="L6" s="121"/>
      <c r="M6" s="121"/>
      <c r="N6" s="121"/>
      <c r="O6" s="121"/>
      <c r="P6" s="121"/>
    </row>
    <row r="7" spans="1:16" ht="15.75" customHeight="1" x14ac:dyDescent="0.25">
      <c r="A7" s="19" t="s">
        <v>1</v>
      </c>
      <c r="B7" s="19" t="s">
        <v>2</v>
      </c>
      <c r="C7" s="122">
        <f>+C8+C14+C20+C25+C32+C36+C41+C45+C55</f>
        <v>41789.5</v>
      </c>
      <c r="D7" s="122">
        <f>+D8+D14+D20+D25+D32+D36+D41+D45+D55</f>
        <v>35414.5</v>
      </c>
      <c r="E7" s="122">
        <f>+E8+E14+E20+E25+E32+E36+E41+E45+E55</f>
        <v>6375.0000000000009</v>
      </c>
      <c r="F7" s="122">
        <f>+D7+E7</f>
        <v>41789.5</v>
      </c>
      <c r="G7" s="122">
        <f>+C7-F7</f>
        <v>0</v>
      </c>
      <c r="H7" s="122">
        <f>+H8+H14+H20+H25+H32+H36+H41+H45+H55</f>
        <v>0</v>
      </c>
      <c r="I7" s="122">
        <f>+I8+I14+I20+I25+I32+I36+I41+I45+I55</f>
        <v>0</v>
      </c>
      <c r="J7" s="122">
        <f>+C7+H7+I7</f>
        <v>41789.5</v>
      </c>
      <c r="K7" s="120"/>
      <c r="L7" s="121"/>
      <c r="M7" s="121"/>
      <c r="N7" s="121">
        <f>+G7+H7+I7</f>
        <v>0</v>
      </c>
      <c r="O7" s="121">
        <f>+J7-D7</f>
        <v>6375</v>
      </c>
      <c r="P7" s="121">
        <f>+E7-O7</f>
        <v>0</v>
      </c>
    </row>
    <row r="8" spans="1:16" ht="15.75" customHeight="1" x14ac:dyDescent="0.25">
      <c r="A8" s="22" t="s">
        <v>3</v>
      </c>
      <c r="B8" s="22" t="s">
        <v>4</v>
      </c>
      <c r="C8" s="123">
        <f>+C9+C10+C11+C12+C13</f>
        <v>33251.699999999997</v>
      </c>
      <c r="D8" s="123">
        <f>+D9+D10+D11+D12+D13</f>
        <v>29925.9</v>
      </c>
      <c r="E8" s="123">
        <f>+E9+E10+E11+E12+E13</f>
        <v>3325.8</v>
      </c>
      <c r="F8" s="123">
        <f t="shared" ref="F8:F69" si="0">+D8+E8</f>
        <v>33251.700000000004</v>
      </c>
      <c r="G8" s="123">
        <f t="shared" ref="G8:G68" si="1">+C8-F8</f>
        <v>0</v>
      </c>
      <c r="H8" s="123">
        <f t="shared" ref="H8" si="2">+H9+H10+H11+H12+H13</f>
        <v>0</v>
      </c>
      <c r="I8" s="123">
        <f>+I9+I10+I11+I12+I13</f>
        <v>0</v>
      </c>
      <c r="J8" s="123">
        <f>+C8+H8+I8</f>
        <v>33251.699999999997</v>
      </c>
      <c r="K8" s="124"/>
      <c r="L8" s="121"/>
      <c r="M8" s="121"/>
      <c r="N8" s="121">
        <f t="shared" ref="N8:N77" si="3">+G8+H8+I8</f>
        <v>0</v>
      </c>
      <c r="O8" s="121">
        <f t="shared" ref="O8:O77" si="4">+J8-D8</f>
        <v>3325.7999999999956</v>
      </c>
      <c r="P8" s="121">
        <f t="shared" ref="P8:P77" si="5">+E8-O8</f>
        <v>4.5474735088646412E-12</v>
      </c>
    </row>
    <row r="9" spans="1:16" ht="15.75" customHeight="1" x14ac:dyDescent="0.2">
      <c r="A9" s="14" t="s">
        <v>5</v>
      </c>
      <c r="B9" s="14" t="s">
        <v>6</v>
      </c>
      <c r="C9" s="125">
        <v>25979.8</v>
      </c>
      <c r="D9" s="125">
        <v>23607</v>
      </c>
      <c r="E9" s="125">
        <v>2372.8000000000002</v>
      </c>
      <c r="F9" s="126">
        <f t="shared" si="0"/>
        <v>25979.8</v>
      </c>
      <c r="G9" s="126">
        <f t="shared" si="1"/>
        <v>0</v>
      </c>
      <c r="H9" s="125"/>
      <c r="I9" s="125"/>
      <c r="J9" s="126">
        <f>+C9+H9+I9</f>
        <v>25979.8</v>
      </c>
      <c r="K9" s="127"/>
      <c r="L9" s="121"/>
      <c r="M9" s="121"/>
      <c r="N9" s="121">
        <f t="shared" si="3"/>
        <v>0</v>
      </c>
      <c r="O9" s="121">
        <f t="shared" si="4"/>
        <v>2372.7999999999993</v>
      </c>
      <c r="P9" s="121">
        <f t="shared" si="5"/>
        <v>0</v>
      </c>
    </row>
    <row r="10" spans="1:16" ht="15.75" customHeight="1" x14ac:dyDescent="0.2">
      <c r="A10" s="14" t="s">
        <v>84</v>
      </c>
      <c r="B10" s="14" t="s">
        <v>87</v>
      </c>
      <c r="C10" s="125">
        <v>300</v>
      </c>
      <c r="D10" s="125"/>
      <c r="E10" s="125">
        <v>300</v>
      </c>
      <c r="F10" s="126">
        <f t="shared" si="0"/>
        <v>300</v>
      </c>
      <c r="G10" s="126">
        <f t="shared" si="1"/>
        <v>0</v>
      </c>
      <c r="H10" s="125"/>
      <c r="I10" s="125"/>
      <c r="J10" s="126">
        <f t="shared" ref="J10:J13" si="6">+C10+H10+I10</f>
        <v>300</v>
      </c>
      <c r="K10" s="127"/>
      <c r="L10" s="121"/>
      <c r="M10" s="121"/>
      <c r="N10" s="121">
        <f t="shared" si="3"/>
        <v>0</v>
      </c>
      <c r="O10" s="121">
        <f t="shared" si="4"/>
        <v>300</v>
      </c>
      <c r="P10" s="121">
        <f t="shared" si="5"/>
        <v>0</v>
      </c>
    </row>
    <row r="11" spans="1:16" ht="15.75" customHeight="1" x14ac:dyDescent="0.25">
      <c r="A11" s="14" t="s">
        <v>85</v>
      </c>
      <c r="B11" s="14" t="s">
        <v>88</v>
      </c>
      <c r="C11" s="125"/>
      <c r="D11" s="125"/>
      <c r="E11" s="125"/>
      <c r="F11" s="126">
        <f t="shared" si="0"/>
        <v>0</v>
      </c>
      <c r="G11" s="126">
        <f t="shared" si="1"/>
        <v>0</v>
      </c>
      <c r="H11" s="125"/>
      <c r="I11" s="125"/>
      <c r="J11" s="126">
        <f t="shared" si="6"/>
        <v>0</v>
      </c>
      <c r="K11" s="124"/>
      <c r="L11" s="121"/>
      <c r="M11" s="121"/>
      <c r="N11" s="121">
        <f t="shared" si="3"/>
        <v>0</v>
      </c>
      <c r="O11" s="121">
        <f t="shared" si="4"/>
        <v>0</v>
      </c>
      <c r="P11" s="121">
        <f t="shared" si="5"/>
        <v>0</v>
      </c>
    </row>
    <row r="12" spans="1:16" ht="15.75" customHeight="1" x14ac:dyDescent="0.2">
      <c r="A12" s="14" t="s">
        <v>86</v>
      </c>
      <c r="B12" s="14" t="s">
        <v>89</v>
      </c>
      <c r="C12" s="125"/>
      <c r="D12" s="125"/>
      <c r="E12" s="125"/>
      <c r="F12" s="126">
        <f t="shared" si="0"/>
        <v>0</v>
      </c>
      <c r="G12" s="126">
        <f t="shared" si="1"/>
        <v>0</v>
      </c>
      <c r="H12" s="125"/>
      <c r="I12" s="125"/>
      <c r="J12" s="126">
        <f t="shared" si="6"/>
        <v>0</v>
      </c>
      <c r="K12" s="127"/>
      <c r="L12" s="121"/>
      <c r="M12" s="121"/>
      <c r="N12" s="121">
        <f t="shared" si="3"/>
        <v>0</v>
      </c>
      <c r="O12" s="121">
        <f t="shared" si="4"/>
        <v>0</v>
      </c>
      <c r="P12" s="121">
        <f t="shared" si="5"/>
        <v>0</v>
      </c>
    </row>
    <row r="13" spans="1:16" ht="15.75" customHeight="1" x14ac:dyDescent="0.25">
      <c r="A13" s="14" t="s">
        <v>7</v>
      </c>
      <c r="B13" s="14" t="s">
        <v>8</v>
      </c>
      <c r="C13" s="125">
        <v>6971.9</v>
      </c>
      <c r="D13" s="125">
        <v>6318.9</v>
      </c>
      <c r="E13" s="125">
        <v>653</v>
      </c>
      <c r="F13" s="126">
        <f t="shared" si="0"/>
        <v>6971.9</v>
      </c>
      <c r="G13" s="126">
        <f t="shared" si="1"/>
        <v>0</v>
      </c>
      <c r="H13" s="125"/>
      <c r="I13" s="214"/>
      <c r="J13" s="126">
        <f t="shared" si="6"/>
        <v>6971.9</v>
      </c>
      <c r="K13" s="124"/>
      <c r="L13" s="121"/>
      <c r="M13" s="121"/>
      <c r="N13" s="121">
        <f t="shared" si="3"/>
        <v>0</v>
      </c>
      <c r="O13" s="121">
        <f t="shared" si="4"/>
        <v>653</v>
      </c>
      <c r="P13" s="121">
        <f t="shared" si="5"/>
        <v>0</v>
      </c>
    </row>
    <row r="14" spans="1:16" ht="15.75" customHeight="1" x14ac:dyDescent="0.2">
      <c r="A14" s="22" t="s">
        <v>9</v>
      </c>
      <c r="B14" s="22" t="s">
        <v>314</v>
      </c>
      <c r="C14" s="123">
        <f>C15+C16+C17+C18+C19</f>
        <v>3999.8</v>
      </c>
      <c r="D14" s="123">
        <f t="shared" ref="D14:J14" si="7">D15+D16+D17+D18+D19</f>
        <v>2866.7000000000003</v>
      </c>
      <c r="E14" s="123">
        <f t="shared" si="7"/>
        <v>1133.1000000000001</v>
      </c>
      <c r="F14" s="123">
        <f t="shared" si="7"/>
        <v>3999.8</v>
      </c>
      <c r="G14" s="123">
        <f t="shared" si="7"/>
        <v>0</v>
      </c>
      <c r="H14" s="123">
        <f t="shared" si="7"/>
        <v>0</v>
      </c>
      <c r="I14" s="123">
        <f t="shared" si="7"/>
        <v>0</v>
      </c>
      <c r="J14" s="123">
        <f t="shared" si="7"/>
        <v>3999.8</v>
      </c>
      <c r="K14" s="127"/>
      <c r="L14" s="121"/>
      <c r="M14" s="121"/>
      <c r="N14" s="121">
        <f t="shared" si="3"/>
        <v>0</v>
      </c>
      <c r="O14" s="121">
        <f t="shared" si="4"/>
        <v>1133.0999999999999</v>
      </c>
      <c r="P14" s="121">
        <f t="shared" si="5"/>
        <v>0</v>
      </c>
    </row>
    <row r="15" spans="1:16" ht="15.75" customHeight="1" x14ac:dyDescent="0.2">
      <c r="A15" s="14" t="s">
        <v>11</v>
      </c>
      <c r="B15" s="14" t="s">
        <v>309</v>
      </c>
      <c r="C15" s="125">
        <v>2344.8000000000002</v>
      </c>
      <c r="D15" s="125">
        <v>1912.2</v>
      </c>
      <c r="E15" s="125">
        <v>432.6</v>
      </c>
      <c r="F15" s="126">
        <f t="shared" si="0"/>
        <v>2344.8000000000002</v>
      </c>
      <c r="G15" s="126">
        <f t="shared" si="1"/>
        <v>0</v>
      </c>
      <c r="H15" s="125"/>
      <c r="I15" s="125"/>
      <c r="J15" s="201">
        <f>+C15+H15+I15</f>
        <v>2344.8000000000002</v>
      </c>
      <c r="K15" s="127"/>
      <c r="L15" s="121"/>
      <c r="M15" s="121"/>
      <c r="N15" s="121">
        <f t="shared" si="3"/>
        <v>0</v>
      </c>
      <c r="O15" s="121">
        <f t="shared" si="4"/>
        <v>432.60000000000014</v>
      </c>
      <c r="P15" s="121">
        <f t="shared" si="5"/>
        <v>0</v>
      </c>
    </row>
    <row r="16" spans="1:16" ht="15.75" customHeight="1" x14ac:dyDescent="0.2">
      <c r="A16" s="200">
        <v>210202</v>
      </c>
      <c r="B16" s="14" t="s">
        <v>310</v>
      </c>
      <c r="C16" s="125">
        <v>328.3</v>
      </c>
      <c r="D16" s="125">
        <v>238.6</v>
      </c>
      <c r="E16" s="125">
        <v>89.7</v>
      </c>
      <c r="F16" s="126">
        <f t="shared" si="0"/>
        <v>328.3</v>
      </c>
      <c r="G16" s="126">
        <f t="shared" si="1"/>
        <v>0</v>
      </c>
      <c r="H16" s="125"/>
      <c r="I16" s="125"/>
      <c r="J16" s="201">
        <f t="shared" ref="J16:J19" si="8">+C16+H16+I16</f>
        <v>328.3</v>
      </c>
      <c r="K16" s="127"/>
      <c r="L16" s="121"/>
      <c r="M16" s="121"/>
      <c r="N16" s="121"/>
      <c r="O16" s="121"/>
      <c r="P16" s="121"/>
    </row>
    <row r="17" spans="1:16" ht="15.75" customHeight="1" x14ac:dyDescent="0.2">
      <c r="A17" s="200">
        <v>210203</v>
      </c>
      <c r="B17" s="14" t="s">
        <v>311</v>
      </c>
      <c r="C17" s="125">
        <v>262.7</v>
      </c>
      <c r="D17" s="125">
        <v>190.9</v>
      </c>
      <c r="E17" s="125">
        <v>71.8</v>
      </c>
      <c r="F17" s="126">
        <f t="shared" si="0"/>
        <v>262.7</v>
      </c>
      <c r="G17" s="126">
        <f t="shared" si="1"/>
        <v>0</v>
      </c>
      <c r="H17" s="125"/>
      <c r="I17" s="125"/>
      <c r="J17" s="201">
        <f t="shared" si="8"/>
        <v>262.7</v>
      </c>
      <c r="K17" s="127"/>
      <c r="L17" s="121"/>
      <c r="M17" s="121"/>
      <c r="N17" s="121"/>
      <c r="O17" s="121"/>
      <c r="P17" s="121"/>
    </row>
    <row r="18" spans="1:16" ht="15.75" customHeight="1" x14ac:dyDescent="0.2">
      <c r="A18" s="200">
        <v>210204</v>
      </c>
      <c r="B18" s="14" t="s">
        <v>312</v>
      </c>
      <c r="C18" s="125">
        <v>407.8</v>
      </c>
      <c r="D18" s="125">
        <v>47.7</v>
      </c>
      <c r="E18" s="125">
        <v>360.1</v>
      </c>
      <c r="F18" s="126">
        <f t="shared" si="0"/>
        <v>407.8</v>
      </c>
      <c r="G18" s="126">
        <f t="shared" si="1"/>
        <v>0</v>
      </c>
      <c r="H18" s="125"/>
      <c r="I18" s="125"/>
      <c r="J18" s="201">
        <f t="shared" si="8"/>
        <v>407.8</v>
      </c>
      <c r="K18" s="127"/>
      <c r="L18" s="121"/>
      <c r="M18" s="121"/>
      <c r="N18" s="121"/>
      <c r="O18" s="121"/>
      <c r="P18" s="121"/>
    </row>
    <row r="19" spans="1:16" ht="15.75" customHeight="1" x14ac:dyDescent="0.2">
      <c r="A19" s="200">
        <v>210205</v>
      </c>
      <c r="B19" s="14" t="s">
        <v>313</v>
      </c>
      <c r="C19" s="125">
        <v>656.2</v>
      </c>
      <c r="D19" s="125">
        <v>477.3</v>
      </c>
      <c r="E19" s="125">
        <v>178.9</v>
      </c>
      <c r="F19" s="126">
        <f t="shared" si="0"/>
        <v>656.2</v>
      </c>
      <c r="G19" s="126">
        <f t="shared" si="1"/>
        <v>0</v>
      </c>
      <c r="H19" s="125"/>
      <c r="I19" s="125"/>
      <c r="J19" s="201">
        <f t="shared" si="8"/>
        <v>656.2</v>
      </c>
      <c r="K19" s="127"/>
      <c r="L19" s="121"/>
      <c r="M19" s="121"/>
      <c r="N19" s="121"/>
      <c r="O19" s="121"/>
      <c r="P19" s="121"/>
    </row>
    <row r="20" spans="1:16" ht="15.75" customHeight="1" x14ac:dyDescent="0.2">
      <c r="A20" s="22" t="s">
        <v>12</v>
      </c>
      <c r="B20" s="22" t="s">
        <v>13</v>
      </c>
      <c r="C20" s="123">
        <f>+C21+C22+C23+C24</f>
        <v>0</v>
      </c>
      <c r="D20" s="123">
        <f t="shared" ref="D20:J20" si="9">+D21+D22+D23+D24</f>
        <v>0</v>
      </c>
      <c r="E20" s="123">
        <f t="shared" si="9"/>
        <v>0</v>
      </c>
      <c r="F20" s="123">
        <f t="shared" si="0"/>
        <v>0</v>
      </c>
      <c r="G20" s="123">
        <f t="shared" si="1"/>
        <v>0</v>
      </c>
      <c r="H20" s="123">
        <f t="shared" si="9"/>
        <v>0</v>
      </c>
      <c r="I20" s="123">
        <f t="shared" si="9"/>
        <v>0</v>
      </c>
      <c r="J20" s="123">
        <f t="shared" si="9"/>
        <v>0</v>
      </c>
      <c r="K20" s="127"/>
      <c r="L20" s="121"/>
      <c r="M20" s="121"/>
      <c r="N20" s="121">
        <f t="shared" si="3"/>
        <v>0</v>
      </c>
      <c r="O20" s="121">
        <f t="shared" si="4"/>
        <v>0</v>
      </c>
      <c r="P20" s="121">
        <f t="shared" si="5"/>
        <v>0</v>
      </c>
    </row>
    <row r="21" spans="1:16" ht="15.75" customHeight="1" x14ac:dyDescent="0.25">
      <c r="A21" s="14" t="s">
        <v>14</v>
      </c>
      <c r="B21" s="14" t="s">
        <v>15</v>
      </c>
      <c r="C21" s="125"/>
      <c r="D21" s="125"/>
      <c r="E21" s="125"/>
      <c r="F21" s="126">
        <f t="shared" si="0"/>
        <v>0</v>
      </c>
      <c r="G21" s="126">
        <f t="shared" si="1"/>
        <v>0</v>
      </c>
      <c r="H21" s="125"/>
      <c r="I21" s="125"/>
      <c r="J21" s="126">
        <f>+C21+H21+I21</f>
        <v>0</v>
      </c>
      <c r="K21" s="124"/>
      <c r="L21" s="121"/>
      <c r="M21" s="121"/>
      <c r="N21" s="121">
        <f t="shared" si="3"/>
        <v>0</v>
      </c>
      <c r="O21" s="121">
        <f t="shared" si="4"/>
        <v>0</v>
      </c>
      <c r="P21" s="121">
        <f t="shared" si="5"/>
        <v>0</v>
      </c>
    </row>
    <row r="22" spans="1:16" ht="15.75" customHeight="1" x14ac:dyDescent="0.2">
      <c r="A22" s="14" t="s">
        <v>16</v>
      </c>
      <c r="B22" s="14" t="s">
        <v>17</v>
      </c>
      <c r="C22" s="125"/>
      <c r="D22" s="125"/>
      <c r="E22" s="125"/>
      <c r="F22" s="126">
        <f t="shared" si="0"/>
        <v>0</v>
      </c>
      <c r="G22" s="126">
        <f t="shared" si="1"/>
        <v>0</v>
      </c>
      <c r="H22" s="125"/>
      <c r="I22" s="125"/>
      <c r="J22" s="126">
        <f t="shared" ref="J22:J24" si="10">+C22+H22+I22</f>
        <v>0</v>
      </c>
      <c r="K22" s="127"/>
      <c r="L22" s="121"/>
      <c r="M22" s="121"/>
      <c r="N22" s="121">
        <f t="shared" si="3"/>
        <v>0</v>
      </c>
      <c r="O22" s="121">
        <f t="shared" si="4"/>
        <v>0</v>
      </c>
      <c r="P22" s="121">
        <f t="shared" si="5"/>
        <v>0</v>
      </c>
    </row>
    <row r="23" spans="1:16" ht="15.75" customHeight="1" x14ac:dyDescent="0.25">
      <c r="A23" s="14" t="s">
        <v>91</v>
      </c>
      <c r="B23" s="14" t="s">
        <v>93</v>
      </c>
      <c r="C23" s="125"/>
      <c r="D23" s="125"/>
      <c r="E23" s="125"/>
      <c r="F23" s="126">
        <f t="shared" si="0"/>
        <v>0</v>
      </c>
      <c r="G23" s="126">
        <f t="shared" si="1"/>
        <v>0</v>
      </c>
      <c r="H23" s="125"/>
      <c r="I23" s="125"/>
      <c r="J23" s="126">
        <f t="shared" si="10"/>
        <v>0</v>
      </c>
      <c r="K23" s="124"/>
      <c r="L23" s="121"/>
      <c r="M23" s="121"/>
      <c r="N23" s="121">
        <f t="shared" si="3"/>
        <v>0</v>
      </c>
      <c r="O23" s="121">
        <f t="shared" si="4"/>
        <v>0</v>
      </c>
      <c r="P23" s="121">
        <f t="shared" si="5"/>
        <v>0</v>
      </c>
    </row>
    <row r="24" spans="1:16" ht="15.75" customHeight="1" x14ac:dyDescent="0.2">
      <c r="A24" s="14" t="s">
        <v>92</v>
      </c>
      <c r="B24" s="14" t="s">
        <v>94</v>
      </c>
      <c r="C24" s="125"/>
      <c r="D24" s="125"/>
      <c r="E24" s="125"/>
      <c r="F24" s="126">
        <f t="shared" si="0"/>
        <v>0</v>
      </c>
      <c r="G24" s="126">
        <f t="shared" si="1"/>
        <v>0</v>
      </c>
      <c r="H24" s="125"/>
      <c r="I24" s="125"/>
      <c r="J24" s="126">
        <f t="shared" si="10"/>
        <v>0</v>
      </c>
      <c r="K24" s="127"/>
      <c r="L24" s="121"/>
      <c r="M24" s="121"/>
      <c r="N24" s="121">
        <f t="shared" si="3"/>
        <v>0</v>
      </c>
      <c r="O24" s="121">
        <f t="shared" si="4"/>
        <v>0</v>
      </c>
      <c r="P24" s="121">
        <f t="shared" si="5"/>
        <v>0</v>
      </c>
    </row>
    <row r="25" spans="1:16" ht="15.75" customHeight="1" x14ac:dyDescent="0.25">
      <c r="A25" s="22" t="s">
        <v>18</v>
      </c>
      <c r="B25" s="22" t="s">
        <v>19</v>
      </c>
      <c r="C25" s="123">
        <f>+C26+C27+C28+C29+C30+C31</f>
        <v>3063.5</v>
      </c>
      <c r="D25" s="123">
        <f t="shared" ref="D25:I25" si="11">+D26+D27+D28+D29+D30+D31</f>
        <v>1715.5</v>
      </c>
      <c r="E25" s="123">
        <f t="shared" si="11"/>
        <v>1348</v>
      </c>
      <c r="F25" s="123">
        <f t="shared" si="0"/>
        <v>3063.5</v>
      </c>
      <c r="G25" s="123">
        <f t="shared" si="1"/>
        <v>0</v>
      </c>
      <c r="H25" s="123">
        <f t="shared" si="11"/>
        <v>0</v>
      </c>
      <c r="I25" s="123">
        <f t="shared" si="11"/>
        <v>0</v>
      </c>
      <c r="J25" s="123">
        <f>+C25+H25+I25</f>
        <v>3063.5</v>
      </c>
      <c r="K25" s="124"/>
      <c r="L25" s="121"/>
      <c r="M25" s="121"/>
      <c r="N25" s="121">
        <f t="shared" si="3"/>
        <v>0</v>
      </c>
      <c r="O25" s="121">
        <f t="shared" si="4"/>
        <v>1348</v>
      </c>
      <c r="P25" s="121">
        <f t="shared" si="5"/>
        <v>0</v>
      </c>
    </row>
    <row r="26" spans="1:16" ht="15.75" customHeight="1" x14ac:dyDescent="0.2">
      <c r="A26" s="14" t="s">
        <v>20</v>
      </c>
      <c r="B26" s="14" t="s">
        <v>21</v>
      </c>
      <c r="C26" s="125">
        <v>458.5</v>
      </c>
      <c r="D26" s="125">
        <v>250.5</v>
      </c>
      <c r="E26" s="125">
        <v>208</v>
      </c>
      <c r="F26" s="126">
        <f t="shared" si="0"/>
        <v>458.5</v>
      </c>
      <c r="G26" s="126">
        <f t="shared" si="1"/>
        <v>0</v>
      </c>
      <c r="H26" s="125"/>
      <c r="I26" s="125"/>
      <c r="J26" s="126">
        <f>+C26+H26+I26</f>
        <v>458.5</v>
      </c>
      <c r="K26" s="127"/>
      <c r="L26" s="121"/>
      <c r="M26" s="121"/>
      <c r="N26" s="121">
        <f t="shared" si="3"/>
        <v>0</v>
      </c>
      <c r="O26" s="121">
        <f t="shared" si="4"/>
        <v>208</v>
      </c>
      <c r="P26" s="121">
        <f t="shared" si="5"/>
        <v>0</v>
      </c>
    </row>
    <row r="27" spans="1:16" ht="15.75" customHeight="1" x14ac:dyDescent="0.2">
      <c r="A27" s="14" t="s">
        <v>22</v>
      </c>
      <c r="B27" s="14" t="s">
        <v>23</v>
      </c>
      <c r="C27" s="125">
        <v>1930</v>
      </c>
      <c r="D27" s="125">
        <v>1390</v>
      </c>
      <c r="E27" s="125">
        <v>540</v>
      </c>
      <c r="F27" s="126">
        <f t="shared" si="0"/>
        <v>1930</v>
      </c>
      <c r="G27" s="126">
        <f t="shared" si="1"/>
        <v>0</v>
      </c>
      <c r="H27" s="125"/>
      <c r="I27" s="125"/>
      <c r="J27" s="126">
        <f t="shared" ref="J27:J31" si="12">+C27+H27+I27</f>
        <v>1930</v>
      </c>
      <c r="K27" s="127"/>
      <c r="L27" s="121"/>
      <c r="M27" s="121"/>
      <c r="N27" s="121">
        <f t="shared" si="3"/>
        <v>0</v>
      </c>
      <c r="O27" s="121">
        <f t="shared" si="4"/>
        <v>540</v>
      </c>
      <c r="P27" s="121">
        <f t="shared" si="5"/>
        <v>0</v>
      </c>
    </row>
    <row r="28" spans="1:16" ht="15.75" customHeight="1" x14ac:dyDescent="0.2">
      <c r="A28" s="14" t="s">
        <v>24</v>
      </c>
      <c r="B28" s="14" t="s">
        <v>25</v>
      </c>
      <c r="C28" s="125">
        <v>115</v>
      </c>
      <c r="D28" s="125">
        <v>75</v>
      </c>
      <c r="E28" s="125">
        <v>40</v>
      </c>
      <c r="F28" s="126">
        <f t="shared" si="0"/>
        <v>115</v>
      </c>
      <c r="G28" s="126">
        <f t="shared" si="1"/>
        <v>0</v>
      </c>
      <c r="H28" s="125"/>
      <c r="I28" s="125"/>
      <c r="J28" s="126">
        <f t="shared" si="12"/>
        <v>115</v>
      </c>
      <c r="K28" s="127"/>
      <c r="L28" s="121"/>
      <c r="M28" s="121"/>
      <c r="N28" s="121">
        <f t="shared" si="3"/>
        <v>0</v>
      </c>
      <c r="O28" s="121">
        <f t="shared" si="4"/>
        <v>40</v>
      </c>
      <c r="P28" s="121">
        <f t="shared" si="5"/>
        <v>0</v>
      </c>
    </row>
    <row r="29" spans="1:16" ht="15.75" customHeight="1" x14ac:dyDescent="0.25">
      <c r="A29" s="14" t="s">
        <v>95</v>
      </c>
      <c r="B29" s="14" t="s">
        <v>97</v>
      </c>
      <c r="C29" s="125">
        <v>50</v>
      </c>
      <c r="D29" s="125"/>
      <c r="E29" s="125">
        <v>50</v>
      </c>
      <c r="F29" s="126">
        <f t="shared" si="0"/>
        <v>50</v>
      </c>
      <c r="G29" s="126">
        <f t="shared" si="1"/>
        <v>0</v>
      </c>
      <c r="H29" s="125"/>
      <c r="I29" s="125"/>
      <c r="J29" s="126">
        <f t="shared" si="12"/>
        <v>50</v>
      </c>
      <c r="K29" s="124"/>
      <c r="L29" s="121"/>
      <c r="M29" s="121"/>
      <c r="N29" s="121">
        <f t="shared" si="3"/>
        <v>0</v>
      </c>
      <c r="O29" s="121">
        <f t="shared" si="4"/>
        <v>50</v>
      </c>
      <c r="P29" s="121">
        <f t="shared" si="5"/>
        <v>0</v>
      </c>
    </row>
    <row r="30" spans="1:16" ht="15.75" customHeight="1" x14ac:dyDescent="0.2">
      <c r="A30" s="14" t="s">
        <v>26</v>
      </c>
      <c r="B30" s="14" t="s">
        <v>27</v>
      </c>
      <c r="C30" s="125"/>
      <c r="D30" s="125"/>
      <c r="E30" s="125"/>
      <c r="F30" s="126">
        <f t="shared" si="0"/>
        <v>0</v>
      </c>
      <c r="G30" s="126">
        <f t="shared" si="1"/>
        <v>0</v>
      </c>
      <c r="H30" s="125"/>
      <c r="I30" s="125"/>
      <c r="J30" s="126">
        <f t="shared" si="12"/>
        <v>0</v>
      </c>
      <c r="K30" s="127"/>
      <c r="L30" s="121"/>
      <c r="M30" s="121"/>
      <c r="N30" s="121">
        <f t="shared" si="3"/>
        <v>0</v>
      </c>
      <c r="O30" s="121">
        <f t="shared" si="4"/>
        <v>0</v>
      </c>
      <c r="P30" s="121">
        <f t="shared" si="5"/>
        <v>0</v>
      </c>
    </row>
    <row r="31" spans="1:16" ht="15.75" customHeight="1" x14ac:dyDescent="0.25">
      <c r="A31" s="14" t="s">
        <v>96</v>
      </c>
      <c r="B31" s="14" t="s">
        <v>98</v>
      </c>
      <c r="C31" s="125">
        <v>510</v>
      </c>
      <c r="D31" s="125"/>
      <c r="E31" s="125">
        <v>510</v>
      </c>
      <c r="F31" s="126">
        <f t="shared" si="0"/>
        <v>510</v>
      </c>
      <c r="G31" s="126">
        <f t="shared" si="1"/>
        <v>0</v>
      </c>
      <c r="H31" s="125"/>
      <c r="I31" s="125"/>
      <c r="J31" s="126">
        <f t="shared" si="12"/>
        <v>510</v>
      </c>
      <c r="K31" s="124"/>
      <c r="L31" s="121"/>
      <c r="M31" s="121"/>
      <c r="N31" s="121">
        <f t="shared" si="3"/>
        <v>0</v>
      </c>
      <c r="O31" s="121">
        <f t="shared" si="4"/>
        <v>510</v>
      </c>
      <c r="P31" s="121">
        <f t="shared" si="5"/>
        <v>0</v>
      </c>
    </row>
    <row r="32" spans="1:16" ht="15.75" customHeight="1" x14ac:dyDescent="0.2">
      <c r="A32" s="22" t="s">
        <v>28</v>
      </c>
      <c r="B32" s="22" t="s">
        <v>29</v>
      </c>
      <c r="C32" s="123">
        <f>+C33+C34+C35</f>
        <v>0</v>
      </c>
      <c r="D32" s="123">
        <f t="shared" ref="D32:I32" si="13">+D33+D34+D35</f>
        <v>0</v>
      </c>
      <c r="E32" s="123">
        <f t="shared" si="13"/>
        <v>0</v>
      </c>
      <c r="F32" s="123">
        <f t="shared" si="0"/>
        <v>0</v>
      </c>
      <c r="G32" s="123">
        <f t="shared" si="1"/>
        <v>0</v>
      </c>
      <c r="H32" s="123">
        <f t="shared" si="13"/>
        <v>0</v>
      </c>
      <c r="I32" s="123">
        <f t="shared" si="13"/>
        <v>0</v>
      </c>
      <c r="J32" s="123">
        <f>+C32+H32+I32</f>
        <v>0</v>
      </c>
      <c r="K32" s="127"/>
      <c r="L32" s="121"/>
      <c r="M32" s="121"/>
      <c r="N32" s="121">
        <f t="shared" si="3"/>
        <v>0</v>
      </c>
      <c r="O32" s="121">
        <f t="shared" si="4"/>
        <v>0</v>
      </c>
      <c r="P32" s="121">
        <f t="shared" si="5"/>
        <v>0</v>
      </c>
    </row>
    <row r="33" spans="1:16" ht="15.75" customHeight="1" x14ac:dyDescent="0.2">
      <c r="A33" s="14" t="s">
        <v>99</v>
      </c>
      <c r="B33" s="14" t="s">
        <v>101</v>
      </c>
      <c r="C33" s="126"/>
      <c r="D33" s="126"/>
      <c r="E33" s="126"/>
      <c r="F33" s="126">
        <f t="shared" si="0"/>
        <v>0</v>
      </c>
      <c r="G33" s="126">
        <f t="shared" si="1"/>
        <v>0</v>
      </c>
      <c r="H33" s="126"/>
      <c r="I33" s="126"/>
      <c r="J33" s="126">
        <f>+C33+H33+I33</f>
        <v>0</v>
      </c>
      <c r="K33" s="121"/>
      <c r="L33" s="121"/>
      <c r="M33" s="121"/>
      <c r="N33" s="121">
        <f t="shared" si="3"/>
        <v>0</v>
      </c>
      <c r="O33" s="121">
        <f t="shared" si="4"/>
        <v>0</v>
      </c>
      <c r="P33" s="121">
        <f t="shared" si="5"/>
        <v>0</v>
      </c>
    </row>
    <row r="34" spans="1:16" ht="15.75" customHeight="1" x14ac:dyDescent="0.2">
      <c r="A34" s="14" t="s">
        <v>100</v>
      </c>
      <c r="B34" s="14" t="s">
        <v>102</v>
      </c>
      <c r="C34" s="126"/>
      <c r="D34" s="126"/>
      <c r="E34" s="126"/>
      <c r="F34" s="126">
        <f t="shared" si="0"/>
        <v>0</v>
      </c>
      <c r="G34" s="126">
        <f t="shared" si="1"/>
        <v>0</v>
      </c>
      <c r="H34" s="126"/>
      <c r="I34" s="126"/>
      <c r="J34" s="126">
        <f t="shared" ref="J34:J35" si="14">+C34+H34+I34</f>
        <v>0</v>
      </c>
      <c r="K34" s="121"/>
      <c r="L34" s="121"/>
      <c r="M34" s="121"/>
      <c r="N34" s="121">
        <f t="shared" si="3"/>
        <v>0</v>
      </c>
      <c r="O34" s="121">
        <f t="shared" si="4"/>
        <v>0</v>
      </c>
      <c r="P34" s="121">
        <f t="shared" si="5"/>
        <v>0</v>
      </c>
    </row>
    <row r="35" spans="1:16" ht="15.75" customHeight="1" x14ac:dyDescent="0.2">
      <c r="A35" s="14" t="s">
        <v>30</v>
      </c>
      <c r="B35" s="14" t="s">
        <v>31</v>
      </c>
      <c r="C35" s="125"/>
      <c r="D35" s="125"/>
      <c r="E35" s="125"/>
      <c r="F35" s="126">
        <f t="shared" si="0"/>
        <v>0</v>
      </c>
      <c r="G35" s="126">
        <f t="shared" si="1"/>
        <v>0</v>
      </c>
      <c r="H35" s="125"/>
      <c r="I35" s="125"/>
      <c r="J35" s="126">
        <f t="shared" si="14"/>
        <v>0</v>
      </c>
      <c r="K35" s="127"/>
      <c r="L35" s="121"/>
      <c r="M35" s="121"/>
      <c r="N35" s="121">
        <f t="shared" si="3"/>
        <v>0</v>
      </c>
      <c r="O35" s="121">
        <f t="shared" si="4"/>
        <v>0</v>
      </c>
      <c r="P35" s="121">
        <f t="shared" si="5"/>
        <v>0</v>
      </c>
    </row>
    <row r="36" spans="1:16" ht="15.75" customHeight="1" x14ac:dyDescent="0.2">
      <c r="A36" s="22" t="s">
        <v>32</v>
      </c>
      <c r="B36" s="22" t="s">
        <v>33</v>
      </c>
      <c r="C36" s="123">
        <f>+C37+C38+C39+C40</f>
        <v>180</v>
      </c>
      <c r="D36" s="123">
        <f t="shared" ref="D36:I36" si="15">+D37+D38+D39+D40</f>
        <v>180</v>
      </c>
      <c r="E36" s="123">
        <f t="shared" si="15"/>
        <v>0</v>
      </c>
      <c r="F36" s="123">
        <f t="shared" si="0"/>
        <v>180</v>
      </c>
      <c r="G36" s="123">
        <f t="shared" si="1"/>
        <v>0</v>
      </c>
      <c r="H36" s="123">
        <f t="shared" si="15"/>
        <v>0</v>
      </c>
      <c r="I36" s="123">
        <f t="shared" si="15"/>
        <v>0</v>
      </c>
      <c r="J36" s="123">
        <f>+C36+H36+I36</f>
        <v>180</v>
      </c>
      <c r="K36" s="121"/>
      <c r="L36" s="121"/>
      <c r="M36" s="121"/>
      <c r="N36" s="121">
        <f t="shared" si="3"/>
        <v>0</v>
      </c>
      <c r="O36" s="121">
        <f t="shared" si="4"/>
        <v>0</v>
      </c>
      <c r="P36" s="121">
        <f t="shared" si="5"/>
        <v>0</v>
      </c>
    </row>
    <row r="37" spans="1:16" ht="15.75" customHeight="1" x14ac:dyDescent="0.2">
      <c r="A37" s="14" t="s">
        <v>103</v>
      </c>
      <c r="B37" s="14" t="s">
        <v>106</v>
      </c>
      <c r="C37" s="126"/>
      <c r="D37" s="126"/>
      <c r="E37" s="126"/>
      <c r="F37" s="126">
        <f t="shared" si="0"/>
        <v>0</v>
      </c>
      <c r="G37" s="126">
        <f t="shared" si="1"/>
        <v>0</v>
      </c>
      <c r="H37" s="126"/>
      <c r="I37" s="126"/>
      <c r="J37" s="126">
        <f>+C37+H37+I37</f>
        <v>0</v>
      </c>
      <c r="K37" s="121"/>
      <c r="L37" s="121"/>
      <c r="M37" s="121"/>
      <c r="N37" s="121">
        <f t="shared" si="3"/>
        <v>0</v>
      </c>
      <c r="O37" s="121">
        <f t="shared" si="4"/>
        <v>0</v>
      </c>
      <c r="P37" s="121">
        <f t="shared" si="5"/>
        <v>0</v>
      </c>
    </row>
    <row r="38" spans="1:16" ht="15.75" customHeight="1" x14ac:dyDescent="0.2">
      <c r="A38" s="14" t="s">
        <v>104</v>
      </c>
      <c r="B38" s="14" t="s">
        <v>107</v>
      </c>
      <c r="C38" s="126"/>
      <c r="D38" s="126"/>
      <c r="E38" s="126"/>
      <c r="F38" s="126">
        <f t="shared" si="0"/>
        <v>0</v>
      </c>
      <c r="G38" s="126">
        <f t="shared" si="1"/>
        <v>0</v>
      </c>
      <c r="H38" s="126"/>
      <c r="I38" s="126"/>
      <c r="J38" s="126">
        <f t="shared" ref="J38:J40" si="16">+C38+H38+I38</f>
        <v>0</v>
      </c>
      <c r="K38" s="121"/>
      <c r="L38" s="121"/>
      <c r="M38" s="121"/>
      <c r="N38" s="121">
        <f t="shared" si="3"/>
        <v>0</v>
      </c>
      <c r="O38" s="121">
        <f t="shared" si="4"/>
        <v>0</v>
      </c>
      <c r="P38" s="121">
        <f t="shared" si="5"/>
        <v>0</v>
      </c>
    </row>
    <row r="39" spans="1:16" ht="15.75" customHeight="1" x14ac:dyDescent="0.2">
      <c r="A39" s="14" t="s">
        <v>105</v>
      </c>
      <c r="B39" s="14" t="s">
        <v>108</v>
      </c>
      <c r="C39" s="126"/>
      <c r="D39" s="126"/>
      <c r="E39" s="126"/>
      <c r="F39" s="126">
        <f t="shared" si="0"/>
        <v>0</v>
      </c>
      <c r="G39" s="126">
        <f t="shared" si="1"/>
        <v>0</v>
      </c>
      <c r="H39" s="126"/>
      <c r="I39" s="126"/>
      <c r="J39" s="126">
        <f t="shared" si="16"/>
        <v>0</v>
      </c>
      <c r="K39" s="121"/>
      <c r="L39" s="121"/>
      <c r="M39" s="121"/>
      <c r="N39" s="121">
        <f t="shared" si="3"/>
        <v>0</v>
      </c>
      <c r="O39" s="121">
        <f t="shared" si="4"/>
        <v>0</v>
      </c>
      <c r="P39" s="121">
        <f t="shared" si="5"/>
        <v>0</v>
      </c>
    </row>
    <row r="40" spans="1:16" ht="15.75" customHeight="1" x14ac:dyDescent="0.2">
      <c r="A40" s="14" t="s">
        <v>34</v>
      </c>
      <c r="B40" s="14" t="s">
        <v>35</v>
      </c>
      <c r="C40" s="125">
        <v>180</v>
      </c>
      <c r="D40" s="125">
        <v>180</v>
      </c>
      <c r="E40" s="125"/>
      <c r="F40" s="126">
        <f t="shared" si="0"/>
        <v>180</v>
      </c>
      <c r="G40" s="126">
        <f t="shared" si="1"/>
        <v>0</v>
      </c>
      <c r="H40" s="125"/>
      <c r="I40" s="125"/>
      <c r="J40" s="126">
        <f t="shared" si="16"/>
        <v>180</v>
      </c>
      <c r="K40" s="121"/>
      <c r="L40" s="121"/>
      <c r="M40" s="121"/>
      <c r="N40" s="121">
        <f t="shared" si="3"/>
        <v>0</v>
      </c>
      <c r="O40" s="121">
        <f t="shared" si="4"/>
        <v>0</v>
      </c>
      <c r="P40" s="121">
        <f t="shared" si="5"/>
        <v>0</v>
      </c>
    </row>
    <row r="41" spans="1:16" ht="15.75" customHeight="1" x14ac:dyDescent="0.2">
      <c r="A41" s="22" t="s">
        <v>36</v>
      </c>
      <c r="B41" s="22" t="s">
        <v>37</v>
      </c>
      <c r="C41" s="123">
        <f>+C42+C43+C44</f>
        <v>853</v>
      </c>
      <c r="D41" s="123">
        <f t="shared" ref="D41:I41" si="17">+D42+D43+D44</f>
        <v>403</v>
      </c>
      <c r="E41" s="123">
        <f t="shared" si="17"/>
        <v>450</v>
      </c>
      <c r="F41" s="123">
        <f t="shared" si="0"/>
        <v>853</v>
      </c>
      <c r="G41" s="123">
        <f t="shared" si="1"/>
        <v>0</v>
      </c>
      <c r="H41" s="123">
        <f t="shared" si="17"/>
        <v>0</v>
      </c>
      <c r="I41" s="123">
        <f t="shared" si="17"/>
        <v>0</v>
      </c>
      <c r="J41" s="123">
        <f>+C41+H41+I41</f>
        <v>853</v>
      </c>
      <c r="K41" s="121"/>
      <c r="L41" s="121"/>
      <c r="M41" s="121"/>
      <c r="N41" s="121">
        <f t="shared" si="3"/>
        <v>0</v>
      </c>
      <c r="O41" s="121">
        <f t="shared" si="4"/>
        <v>450</v>
      </c>
      <c r="P41" s="121">
        <f t="shared" si="5"/>
        <v>0</v>
      </c>
    </row>
    <row r="42" spans="1:16" ht="15.75" customHeight="1" x14ac:dyDescent="0.2">
      <c r="A42" s="14" t="s">
        <v>109</v>
      </c>
      <c r="B42" s="14" t="s">
        <v>110</v>
      </c>
      <c r="C42" s="125"/>
      <c r="D42" s="125"/>
      <c r="E42" s="125"/>
      <c r="F42" s="126">
        <f t="shared" si="0"/>
        <v>0</v>
      </c>
      <c r="G42" s="126">
        <f t="shared" si="1"/>
        <v>0</v>
      </c>
      <c r="H42" s="125"/>
      <c r="I42" s="125"/>
      <c r="J42" s="126">
        <f>+C42+H42+I42</f>
        <v>0</v>
      </c>
      <c r="K42" s="121"/>
      <c r="L42" s="121"/>
      <c r="M42" s="121"/>
      <c r="N42" s="121">
        <f t="shared" si="3"/>
        <v>0</v>
      </c>
      <c r="O42" s="121">
        <f t="shared" si="4"/>
        <v>0</v>
      </c>
      <c r="P42" s="121">
        <f t="shared" si="5"/>
        <v>0</v>
      </c>
    </row>
    <row r="43" spans="1:16" ht="15.75" customHeight="1" x14ac:dyDescent="0.2">
      <c r="A43" s="14" t="s">
        <v>38</v>
      </c>
      <c r="B43" s="14" t="s">
        <v>39</v>
      </c>
      <c r="C43" s="125">
        <v>853</v>
      </c>
      <c r="D43" s="125">
        <v>403</v>
      </c>
      <c r="E43" s="125">
        <v>450</v>
      </c>
      <c r="F43" s="126">
        <f t="shared" si="0"/>
        <v>853</v>
      </c>
      <c r="G43" s="126">
        <f t="shared" si="1"/>
        <v>0</v>
      </c>
      <c r="H43" s="125"/>
      <c r="I43" s="125"/>
      <c r="J43" s="126">
        <f t="shared" ref="J43:J44" si="18">+C43+H43+I43</f>
        <v>853</v>
      </c>
      <c r="K43" s="121"/>
      <c r="L43" s="121"/>
      <c r="M43" s="121"/>
      <c r="N43" s="121">
        <f t="shared" si="3"/>
        <v>0</v>
      </c>
      <c r="O43" s="121">
        <f t="shared" si="4"/>
        <v>450</v>
      </c>
      <c r="P43" s="121">
        <f t="shared" si="5"/>
        <v>0</v>
      </c>
    </row>
    <row r="44" spans="1:16" ht="15.75" customHeight="1" x14ac:dyDescent="0.2">
      <c r="A44" s="14" t="s">
        <v>38</v>
      </c>
      <c r="B44" s="14" t="s">
        <v>111</v>
      </c>
      <c r="C44" s="125"/>
      <c r="D44" s="125"/>
      <c r="E44" s="125"/>
      <c r="F44" s="126">
        <f t="shared" si="0"/>
        <v>0</v>
      </c>
      <c r="G44" s="126">
        <f t="shared" si="1"/>
        <v>0</v>
      </c>
      <c r="H44" s="125"/>
      <c r="I44" s="125"/>
      <c r="J44" s="126">
        <f t="shared" si="18"/>
        <v>0</v>
      </c>
      <c r="K44" s="121"/>
      <c r="L44" s="121"/>
      <c r="M44" s="121"/>
      <c r="N44" s="121">
        <f t="shared" si="3"/>
        <v>0</v>
      </c>
      <c r="O44" s="121">
        <f t="shared" si="4"/>
        <v>0</v>
      </c>
      <c r="P44" s="121">
        <f t="shared" si="5"/>
        <v>0</v>
      </c>
    </row>
    <row r="45" spans="1:16" ht="25.5" x14ac:dyDescent="0.2">
      <c r="A45" s="22" t="s">
        <v>40</v>
      </c>
      <c r="B45" s="22" t="s">
        <v>119</v>
      </c>
      <c r="C45" s="123">
        <f>+C46+C47+C48+C49+C50+C51+C52+C53+C54</f>
        <v>241.5</v>
      </c>
      <c r="D45" s="123">
        <f t="shared" ref="D45:I45" si="19">+D46+D47+D48+D49+D50+D51+D52+D53+D54</f>
        <v>123.4</v>
      </c>
      <c r="E45" s="123">
        <f t="shared" si="19"/>
        <v>118.1</v>
      </c>
      <c r="F45" s="123">
        <f t="shared" si="0"/>
        <v>241.5</v>
      </c>
      <c r="G45" s="123">
        <f t="shared" si="1"/>
        <v>0</v>
      </c>
      <c r="H45" s="123">
        <f t="shared" si="19"/>
        <v>0</v>
      </c>
      <c r="I45" s="123">
        <f t="shared" si="19"/>
        <v>0</v>
      </c>
      <c r="J45" s="123">
        <f>+C45+H45+I45</f>
        <v>241.5</v>
      </c>
      <c r="K45" s="121"/>
      <c r="L45" s="121"/>
      <c r="M45" s="121"/>
      <c r="N45" s="121">
        <f t="shared" si="3"/>
        <v>0</v>
      </c>
      <c r="O45" s="121">
        <f t="shared" si="4"/>
        <v>118.1</v>
      </c>
      <c r="P45" s="121">
        <f t="shared" si="5"/>
        <v>0</v>
      </c>
    </row>
    <row r="46" spans="1:16" ht="15.75" customHeight="1" x14ac:dyDescent="0.2">
      <c r="A46" s="14" t="s">
        <v>42</v>
      </c>
      <c r="B46" s="14" t="s">
        <v>43</v>
      </c>
      <c r="C46" s="125"/>
      <c r="D46" s="125"/>
      <c r="E46" s="125"/>
      <c r="F46" s="126">
        <f t="shared" si="0"/>
        <v>0</v>
      </c>
      <c r="G46" s="126">
        <f t="shared" si="1"/>
        <v>0</v>
      </c>
      <c r="H46" s="125"/>
      <c r="I46" s="125"/>
      <c r="J46" s="126">
        <f>+C46+H46+I46</f>
        <v>0</v>
      </c>
      <c r="K46" s="121"/>
      <c r="L46" s="121"/>
      <c r="M46" s="121"/>
      <c r="N46" s="121">
        <f t="shared" si="3"/>
        <v>0</v>
      </c>
      <c r="O46" s="121">
        <f t="shared" si="4"/>
        <v>0</v>
      </c>
      <c r="P46" s="121">
        <f t="shared" si="5"/>
        <v>0</v>
      </c>
    </row>
    <row r="47" spans="1:16" ht="15.75" customHeight="1" x14ac:dyDescent="0.2">
      <c r="A47" s="14" t="s">
        <v>112</v>
      </c>
      <c r="B47" s="14" t="s">
        <v>113</v>
      </c>
      <c r="C47" s="125"/>
      <c r="D47" s="125"/>
      <c r="E47" s="125"/>
      <c r="F47" s="126">
        <f t="shared" si="0"/>
        <v>0</v>
      </c>
      <c r="G47" s="126">
        <f t="shared" si="1"/>
        <v>0</v>
      </c>
      <c r="H47" s="125"/>
      <c r="I47" s="125"/>
      <c r="J47" s="126">
        <f t="shared" ref="J47:J54" si="20">+C47+H47+I47</f>
        <v>0</v>
      </c>
      <c r="K47" s="121"/>
      <c r="L47" s="121"/>
      <c r="M47" s="121"/>
      <c r="N47" s="121">
        <f t="shared" si="3"/>
        <v>0</v>
      </c>
      <c r="O47" s="121">
        <f t="shared" si="4"/>
        <v>0</v>
      </c>
      <c r="P47" s="121">
        <f t="shared" si="5"/>
        <v>0</v>
      </c>
    </row>
    <row r="48" spans="1:16" ht="15.75" customHeight="1" x14ac:dyDescent="0.2">
      <c r="A48" s="14" t="s">
        <v>44</v>
      </c>
      <c r="B48" s="14" t="s">
        <v>45</v>
      </c>
      <c r="C48" s="125">
        <v>79.5</v>
      </c>
      <c r="D48" s="125">
        <v>30</v>
      </c>
      <c r="E48" s="125">
        <v>49.5</v>
      </c>
      <c r="F48" s="126">
        <f t="shared" si="0"/>
        <v>79.5</v>
      </c>
      <c r="G48" s="126">
        <f t="shared" si="1"/>
        <v>0</v>
      </c>
      <c r="H48" s="125"/>
      <c r="I48" s="125"/>
      <c r="J48" s="126">
        <f t="shared" si="20"/>
        <v>79.5</v>
      </c>
      <c r="K48" s="121"/>
      <c r="L48" s="121"/>
      <c r="M48" s="121"/>
      <c r="N48" s="121">
        <f t="shared" si="3"/>
        <v>0</v>
      </c>
      <c r="O48" s="121">
        <f t="shared" si="4"/>
        <v>49.5</v>
      </c>
      <c r="P48" s="121">
        <f t="shared" si="5"/>
        <v>0</v>
      </c>
    </row>
    <row r="49" spans="1:16" ht="15.75" customHeight="1" x14ac:dyDescent="0.2">
      <c r="A49" s="14" t="s">
        <v>46</v>
      </c>
      <c r="B49" s="14" t="s">
        <v>47</v>
      </c>
      <c r="C49" s="125">
        <v>30</v>
      </c>
      <c r="D49" s="125">
        <v>29.4</v>
      </c>
      <c r="E49" s="125">
        <v>0.6</v>
      </c>
      <c r="F49" s="126">
        <f t="shared" si="0"/>
        <v>30</v>
      </c>
      <c r="G49" s="126">
        <f t="shared" si="1"/>
        <v>0</v>
      </c>
      <c r="H49" s="125"/>
      <c r="I49" s="125"/>
      <c r="J49" s="126">
        <f t="shared" si="20"/>
        <v>30</v>
      </c>
      <c r="K49" s="121"/>
      <c r="L49" s="121"/>
      <c r="M49" s="121"/>
      <c r="N49" s="121">
        <f t="shared" si="3"/>
        <v>0</v>
      </c>
      <c r="O49" s="121">
        <f t="shared" si="4"/>
        <v>0.60000000000000142</v>
      </c>
      <c r="P49" s="121">
        <f t="shared" si="5"/>
        <v>-1.4432899320127035E-15</v>
      </c>
    </row>
    <row r="50" spans="1:16" ht="15.75" customHeight="1" x14ac:dyDescent="0.2">
      <c r="A50" s="14" t="s">
        <v>48</v>
      </c>
      <c r="B50" s="14" t="s">
        <v>49</v>
      </c>
      <c r="C50" s="125">
        <v>0</v>
      </c>
      <c r="D50" s="125"/>
      <c r="E50" s="125"/>
      <c r="F50" s="126">
        <f t="shared" si="0"/>
        <v>0</v>
      </c>
      <c r="G50" s="126">
        <f t="shared" si="1"/>
        <v>0</v>
      </c>
      <c r="H50" s="125"/>
      <c r="I50" s="125"/>
      <c r="J50" s="126">
        <f t="shared" si="20"/>
        <v>0</v>
      </c>
      <c r="K50" s="121"/>
      <c r="L50" s="121"/>
      <c r="M50" s="121"/>
      <c r="N50" s="121">
        <f t="shared" si="3"/>
        <v>0</v>
      </c>
      <c r="O50" s="121">
        <f t="shared" si="4"/>
        <v>0</v>
      </c>
      <c r="P50" s="121">
        <f t="shared" si="5"/>
        <v>0</v>
      </c>
    </row>
    <row r="51" spans="1:16" ht="15.75" customHeight="1" x14ac:dyDescent="0.2">
      <c r="A51" s="14" t="s">
        <v>50</v>
      </c>
      <c r="B51" s="14" t="s">
        <v>51</v>
      </c>
      <c r="C51" s="125">
        <v>132</v>
      </c>
      <c r="D51" s="125">
        <v>64</v>
      </c>
      <c r="E51" s="125">
        <v>68</v>
      </c>
      <c r="F51" s="126">
        <f t="shared" si="0"/>
        <v>132</v>
      </c>
      <c r="G51" s="126">
        <f t="shared" si="1"/>
        <v>0</v>
      </c>
      <c r="H51" s="125"/>
      <c r="I51" s="125"/>
      <c r="J51" s="126">
        <f t="shared" si="20"/>
        <v>132</v>
      </c>
      <c r="K51" s="121"/>
      <c r="L51" s="121"/>
      <c r="M51" s="121"/>
      <c r="N51" s="121">
        <f t="shared" si="3"/>
        <v>0</v>
      </c>
      <c r="O51" s="121">
        <f t="shared" si="4"/>
        <v>68</v>
      </c>
      <c r="P51" s="121">
        <f t="shared" si="5"/>
        <v>0</v>
      </c>
    </row>
    <row r="52" spans="1:16" ht="15.75" customHeight="1" x14ac:dyDescent="0.2">
      <c r="A52" s="14" t="s">
        <v>52</v>
      </c>
      <c r="B52" s="14" t="s">
        <v>53</v>
      </c>
      <c r="C52" s="125"/>
      <c r="D52" s="125"/>
      <c r="E52" s="125"/>
      <c r="F52" s="126">
        <f t="shared" si="0"/>
        <v>0</v>
      </c>
      <c r="G52" s="126">
        <f t="shared" si="1"/>
        <v>0</v>
      </c>
      <c r="H52" s="125"/>
      <c r="I52" s="125"/>
      <c r="J52" s="126">
        <f t="shared" si="20"/>
        <v>0</v>
      </c>
      <c r="K52" s="121"/>
      <c r="L52" s="121"/>
      <c r="M52" s="121"/>
      <c r="N52" s="121">
        <f t="shared" si="3"/>
        <v>0</v>
      </c>
      <c r="O52" s="121">
        <f t="shared" si="4"/>
        <v>0</v>
      </c>
      <c r="P52" s="121">
        <f t="shared" si="5"/>
        <v>0</v>
      </c>
    </row>
    <row r="53" spans="1:16" ht="25.5" x14ac:dyDescent="0.2">
      <c r="A53" s="14" t="s">
        <v>114</v>
      </c>
      <c r="B53" s="14" t="s">
        <v>116</v>
      </c>
      <c r="C53" s="125"/>
      <c r="D53" s="125"/>
      <c r="E53" s="125"/>
      <c r="F53" s="126">
        <f t="shared" si="0"/>
        <v>0</v>
      </c>
      <c r="G53" s="126">
        <f t="shared" si="1"/>
        <v>0</v>
      </c>
      <c r="H53" s="125"/>
      <c r="I53" s="125"/>
      <c r="J53" s="126">
        <f t="shared" si="20"/>
        <v>0</v>
      </c>
      <c r="K53" s="121"/>
      <c r="L53" s="121"/>
      <c r="M53" s="121"/>
      <c r="N53" s="121">
        <f t="shared" si="3"/>
        <v>0</v>
      </c>
      <c r="O53" s="121">
        <f t="shared" si="4"/>
        <v>0</v>
      </c>
      <c r="P53" s="121">
        <f t="shared" si="5"/>
        <v>0</v>
      </c>
    </row>
    <row r="54" spans="1:16" ht="15.75" customHeight="1" x14ac:dyDescent="0.2">
      <c r="A54" s="14" t="s">
        <v>115</v>
      </c>
      <c r="B54" s="14" t="s">
        <v>117</v>
      </c>
      <c r="C54" s="125"/>
      <c r="D54" s="125"/>
      <c r="E54" s="125"/>
      <c r="F54" s="126">
        <f t="shared" si="0"/>
        <v>0</v>
      </c>
      <c r="G54" s="126">
        <f t="shared" si="1"/>
        <v>0</v>
      </c>
      <c r="H54" s="125"/>
      <c r="I54" s="125"/>
      <c r="J54" s="126">
        <f t="shared" si="20"/>
        <v>0</v>
      </c>
      <c r="K54" s="121"/>
      <c r="L54" s="121"/>
      <c r="M54" s="121"/>
      <c r="N54" s="121">
        <f t="shared" si="3"/>
        <v>0</v>
      </c>
      <c r="O54" s="121">
        <f t="shared" si="4"/>
        <v>0</v>
      </c>
      <c r="P54" s="121">
        <f t="shared" si="5"/>
        <v>0</v>
      </c>
    </row>
    <row r="55" spans="1:16" ht="15.75" customHeight="1" x14ac:dyDescent="0.2">
      <c r="A55" s="22" t="s">
        <v>54</v>
      </c>
      <c r="B55" s="22" t="s">
        <v>118</v>
      </c>
      <c r="C55" s="123">
        <f>+C56+C57</f>
        <v>200</v>
      </c>
      <c r="D55" s="123">
        <f t="shared" ref="D55:H55" si="21">+D56+D57</f>
        <v>200</v>
      </c>
      <c r="E55" s="123">
        <f t="shared" si="21"/>
        <v>0</v>
      </c>
      <c r="F55" s="123">
        <f t="shared" si="0"/>
        <v>200</v>
      </c>
      <c r="G55" s="123">
        <f t="shared" si="1"/>
        <v>0</v>
      </c>
      <c r="H55" s="123">
        <f t="shared" si="21"/>
        <v>0</v>
      </c>
      <c r="I55" s="123">
        <f>+I56+I57</f>
        <v>0</v>
      </c>
      <c r="J55" s="123">
        <f t="shared" ref="J55:J66" si="22">+C55+H55+I55</f>
        <v>200</v>
      </c>
      <c r="K55" s="121"/>
      <c r="L55" s="121"/>
      <c r="M55" s="121"/>
      <c r="N55" s="121">
        <f t="shared" si="3"/>
        <v>0</v>
      </c>
      <c r="O55" s="121">
        <f t="shared" si="4"/>
        <v>0</v>
      </c>
      <c r="P55" s="121">
        <f t="shared" si="5"/>
        <v>0</v>
      </c>
    </row>
    <row r="56" spans="1:16" ht="15.75" customHeight="1" x14ac:dyDescent="0.2">
      <c r="A56" s="14" t="s">
        <v>72</v>
      </c>
      <c r="B56" s="14" t="s">
        <v>118</v>
      </c>
      <c r="C56" s="126"/>
      <c r="D56" s="126"/>
      <c r="E56" s="126"/>
      <c r="F56" s="126">
        <f t="shared" si="0"/>
        <v>0</v>
      </c>
      <c r="G56" s="126">
        <f t="shared" si="1"/>
        <v>0</v>
      </c>
      <c r="H56" s="126"/>
      <c r="I56" s="126"/>
      <c r="J56" s="126">
        <f t="shared" si="22"/>
        <v>0</v>
      </c>
      <c r="K56" s="121"/>
      <c r="L56" s="121"/>
      <c r="M56" s="121"/>
      <c r="N56" s="121">
        <f t="shared" si="3"/>
        <v>0</v>
      </c>
      <c r="O56" s="121">
        <f t="shared" si="4"/>
        <v>0</v>
      </c>
      <c r="P56" s="121">
        <f t="shared" si="5"/>
        <v>0</v>
      </c>
    </row>
    <row r="57" spans="1:16" ht="15.75" customHeight="1" x14ac:dyDescent="0.2">
      <c r="A57" s="14" t="s">
        <v>56</v>
      </c>
      <c r="B57" s="14" t="s">
        <v>57</v>
      </c>
      <c r="C57" s="125">
        <v>200</v>
      </c>
      <c r="D57" s="125">
        <v>200</v>
      </c>
      <c r="E57" s="125"/>
      <c r="F57" s="126">
        <f t="shared" si="0"/>
        <v>200</v>
      </c>
      <c r="G57" s="126">
        <f t="shared" si="1"/>
        <v>0</v>
      </c>
      <c r="H57" s="125"/>
      <c r="I57" s="125"/>
      <c r="J57" s="126">
        <f t="shared" si="22"/>
        <v>200</v>
      </c>
      <c r="K57" s="121"/>
      <c r="L57" s="121"/>
      <c r="M57" s="121"/>
      <c r="N57" s="121">
        <f t="shared" si="3"/>
        <v>0</v>
      </c>
      <c r="O57" s="121">
        <f t="shared" si="4"/>
        <v>0</v>
      </c>
      <c r="P57" s="121">
        <f t="shared" si="5"/>
        <v>0</v>
      </c>
    </row>
    <row r="58" spans="1:16" ht="15.75" customHeight="1" x14ac:dyDescent="0.2">
      <c r="A58" s="23" t="s">
        <v>58</v>
      </c>
      <c r="B58" s="23" t="s">
        <v>59</v>
      </c>
      <c r="C58" s="128">
        <f>+C59</f>
        <v>0</v>
      </c>
      <c r="D58" s="128">
        <f t="shared" ref="D58:I58" si="23">+D59</f>
        <v>0</v>
      </c>
      <c r="E58" s="128">
        <f t="shared" si="23"/>
        <v>0</v>
      </c>
      <c r="F58" s="128">
        <f t="shared" si="0"/>
        <v>0</v>
      </c>
      <c r="G58" s="128">
        <f t="shared" si="1"/>
        <v>0</v>
      </c>
      <c r="H58" s="128">
        <f t="shared" si="23"/>
        <v>0</v>
      </c>
      <c r="I58" s="128">
        <f t="shared" si="23"/>
        <v>0</v>
      </c>
      <c r="J58" s="128">
        <f t="shared" si="22"/>
        <v>0</v>
      </c>
      <c r="K58" s="121">
        <f>+J58</f>
        <v>0</v>
      </c>
      <c r="L58" s="121">
        <f>+J7</f>
        <v>41789.5</v>
      </c>
      <c r="M58" s="121">
        <f>+K58-L58</f>
        <v>-41789.5</v>
      </c>
      <c r="N58" s="121">
        <f t="shared" si="3"/>
        <v>0</v>
      </c>
      <c r="O58" s="121">
        <f t="shared" si="4"/>
        <v>0</v>
      </c>
      <c r="P58" s="121">
        <f t="shared" si="5"/>
        <v>0</v>
      </c>
    </row>
    <row r="59" spans="1:16" ht="15.75" customHeight="1" x14ac:dyDescent="0.2">
      <c r="A59" s="14" t="s">
        <v>60</v>
      </c>
      <c r="B59" s="14" t="s">
        <v>61</v>
      </c>
      <c r="C59" s="125"/>
      <c r="D59" s="125"/>
      <c r="E59" s="125"/>
      <c r="F59" s="126">
        <f t="shared" si="0"/>
        <v>0</v>
      </c>
      <c r="G59" s="126">
        <f t="shared" si="1"/>
        <v>0</v>
      </c>
      <c r="H59" s="125"/>
      <c r="I59" s="125"/>
      <c r="J59" s="126">
        <f t="shared" si="22"/>
        <v>0</v>
      </c>
      <c r="K59" s="121"/>
      <c r="L59" s="121"/>
      <c r="M59" s="121"/>
      <c r="N59" s="121">
        <f t="shared" si="3"/>
        <v>0</v>
      </c>
      <c r="O59" s="121">
        <f t="shared" si="4"/>
        <v>0</v>
      </c>
      <c r="P59" s="121">
        <f t="shared" si="5"/>
        <v>0</v>
      </c>
    </row>
    <row r="60" spans="1:16" ht="15.75" customHeight="1" x14ac:dyDescent="0.2">
      <c r="A60" s="23" t="s">
        <v>62</v>
      </c>
      <c r="B60" s="23" t="s">
        <v>63</v>
      </c>
      <c r="C60" s="128">
        <f>+C61+C62</f>
        <v>0</v>
      </c>
      <c r="D60" s="128">
        <f t="shared" ref="D60:I60" si="24">+D61+D62</f>
        <v>0</v>
      </c>
      <c r="E60" s="128">
        <f t="shared" si="24"/>
        <v>0</v>
      </c>
      <c r="F60" s="128">
        <f t="shared" si="0"/>
        <v>0</v>
      </c>
      <c r="G60" s="128">
        <f t="shared" si="1"/>
        <v>0</v>
      </c>
      <c r="H60" s="128">
        <f t="shared" si="24"/>
        <v>0</v>
      </c>
      <c r="I60" s="128">
        <f t="shared" si="24"/>
        <v>0</v>
      </c>
      <c r="J60" s="128">
        <f t="shared" si="22"/>
        <v>0</v>
      </c>
      <c r="K60" s="121"/>
      <c r="L60" s="121"/>
      <c r="M60" s="121"/>
      <c r="N60" s="121">
        <f t="shared" si="3"/>
        <v>0</v>
      </c>
      <c r="O60" s="121">
        <f t="shared" si="4"/>
        <v>0</v>
      </c>
      <c r="P60" s="121">
        <f t="shared" si="5"/>
        <v>0</v>
      </c>
    </row>
    <row r="61" spans="1:16" ht="15.75" customHeight="1" x14ac:dyDescent="0.2">
      <c r="A61" s="14" t="s">
        <v>64</v>
      </c>
      <c r="B61" s="14" t="s">
        <v>65</v>
      </c>
      <c r="C61" s="125"/>
      <c r="D61" s="125"/>
      <c r="E61" s="125"/>
      <c r="F61" s="126">
        <f t="shared" si="0"/>
        <v>0</v>
      </c>
      <c r="G61" s="126">
        <f t="shared" si="1"/>
        <v>0</v>
      </c>
      <c r="H61" s="125"/>
      <c r="I61" s="125"/>
      <c r="J61" s="126">
        <f t="shared" si="22"/>
        <v>0</v>
      </c>
      <c r="K61" s="121"/>
      <c r="L61" s="121"/>
      <c r="M61" s="121"/>
      <c r="N61" s="121">
        <f t="shared" si="3"/>
        <v>0</v>
      </c>
      <c r="O61" s="121">
        <f t="shared" si="4"/>
        <v>0</v>
      </c>
      <c r="P61" s="121">
        <f t="shared" si="5"/>
        <v>0</v>
      </c>
    </row>
    <row r="62" spans="1:16" ht="15.75" customHeight="1" x14ac:dyDescent="0.2">
      <c r="A62" s="14" t="s">
        <v>66</v>
      </c>
      <c r="B62" s="14" t="s">
        <v>67</v>
      </c>
      <c r="C62" s="125"/>
      <c r="D62" s="125"/>
      <c r="E62" s="125"/>
      <c r="F62" s="126">
        <f t="shared" si="0"/>
        <v>0</v>
      </c>
      <c r="G62" s="126">
        <f t="shared" si="1"/>
        <v>0</v>
      </c>
      <c r="H62" s="125"/>
      <c r="I62" s="125"/>
      <c r="J62" s="126">
        <f t="shared" si="22"/>
        <v>0</v>
      </c>
      <c r="K62" s="121"/>
      <c r="L62" s="121"/>
      <c r="M62" s="121"/>
      <c r="N62" s="121">
        <f t="shared" si="3"/>
        <v>0</v>
      </c>
      <c r="O62" s="121">
        <f t="shared" si="4"/>
        <v>0</v>
      </c>
      <c r="P62" s="121">
        <f t="shared" si="5"/>
        <v>0</v>
      </c>
    </row>
    <row r="63" spans="1:16" ht="15.75" customHeight="1" x14ac:dyDescent="0.2">
      <c r="A63" s="19" t="s">
        <v>76</v>
      </c>
      <c r="B63" s="19" t="s">
        <v>77</v>
      </c>
      <c r="C63" s="122">
        <f>+C64</f>
        <v>0</v>
      </c>
      <c r="D63" s="122">
        <f t="shared" ref="D63:I63" si="25">+D64</f>
        <v>0</v>
      </c>
      <c r="E63" s="122">
        <f t="shared" si="25"/>
        <v>0</v>
      </c>
      <c r="F63" s="122">
        <f t="shared" si="0"/>
        <v>0</v>
      </c>
      <c r="G63" s="122">
        <f t="shared" si="1"/>
        <v>0</v>
      </c>
      <c r="H63" s="122">
        <f t="shared" si="25"/>
        <v>0</v>
      </c>
      <c r="I63" s="122">
        <f t="shared" si="25"/>
        <v>0</v>
      </c>
      <c r="J63" s="122">
        <f t="shared" si="22"/>
        <v>0</v>
      </c>
      <c r="K63" s="121"/>
      <c r="L63" s="121"/>
      <c r="M63" s="121"/>
      <c r="N63" s="121">
        <f t="shared" si="3"/>
        <v>0</v>
      </c>
      <c r="O63" s="121">
        <f t="shared" si="4"/>
        <v>0</v>
      </c>
      <c r="P63" s="121">
        <f t="shared" si="5"/>
        <v>0</v>
      </c>
    </row>
    <row r="64" spans="1:16" ht="15.75" customHeight="1" x14ac:dyDescent="0.2">
      <c r="A64" s="22" t="s">
        <v>78</v>
      </c>
      <c r="B64" s="22" t="s">
        <v>79</v>
      </c>
      <c r="C64" s="123">
        <f>+C65+C66</f>
        <v>0</v>
      </c>
      <c r="D64" s="123">
        <f t="shared" ref="D64:I64" si="26">+D65+D66</f>
        <v>0</v>
      </c>
      <c r="E64" s="123">
        <f t="shared" si="26"/>
        <v>0</v>
      </c>
      <c r="F64" s="123">
        <f t="shared" si="0"/>
        <v>0</v>
      </c>
      <c r="G64" s="123">
        <f t="shared" si="1"/>
        <v>0</v>
      </c>
      <c r="H64" s="123">
        <f t="shared" si="26"/>
        <v>0</v>
      </c>
      <c r="I64" s="123">
        <f t="shared" si="26"/>
        <v>0</v>
      </c>
      <c r="J64" s="123">
        <f t="shared" si="22"/>
        <v>0</v>
      </c>
      <c r="K64" s="121"/>
      <c r="L64" s="121"/>
      <c r="M64" s="121"/>
      <c r="N64" s="121">
        <f t="shared" si="3"/>
        <v>0</v>
      </c>
      <c r="O64" s="121">
        <f t="shared" si="4"/>
        <v>0</v>
      </c>
      <c r="P64" s="121">
        <f t="shared" si="5"/>
        <v>0</v>
      </c>
    </row>
    <row r="65" spans="1:16" ht="15.75" customHeight="1" x14ac:dyDescent="0.2">
      <c r="A65" s="14" t="s">
        <v>80</v>
      </c>
      <c r="B65" s="14" t="s">
        <v>81</v>
      </c>
      <c r="C65" s="126"/>
      <c r="D65" s="126"/>
      <c r="E65" s="126"/>
      <c r="F65" s="126">
        <f t="shared" si="0"/>
        <v>0</v>
      </c>
      <c r="G65" s="126">
        <f t="shared" si="1"/>
        <v>0</v>
      </c>
      <c r="H65" s="126"/>
      <c r="I65" s="126"/>
      <c r="J65" s="126">
        <f t="shared" si="22"/>
        <v>0</v>
      </c>
      <c r="K65" s="121"/>
      <c r="L65" s="121"/>
      <c r="M65" s="121"/>
      <c r="N65" s="121">
        <f t="shared" si="3"/>
        <v>0</v>
      </c>
      <c r="O65" s="121">
        <f t="shared" si="4"/>
        <v>0</v>
      </c>
      <c r="P65" s="121">
        <f t="shared" si="5"/>
        <v>0</v>
      </c>
    </row>
    <row r="66" spans="1:16" ht="15.75" customHeight="1" x14ac:dyDescent="0.2">
      <c r="A66" s="14" t="s">
        <v>122</v>
      </c>
      <c r="B66" s="14" t="s">
        <v>123</v>
      </c>
      <c r="C66" s="125"/>
      <c r="D66" s="125"/>
      <c r="E66" s="125"/>
      <c r="F66" s="126">
        <f t="shared" si="0"/>
        <v>0</v>
      </c>
      <c r="G66" s="126">
        <f t="shared" si="1"/>
        <v>0</v>
      </c>
      <c r="H66" s="125"/>
      <c r="I66" s="125"/>
      <c r="J66" s="126">
        <f t="shared" si="22"/>
        <v>0</v>
      </c>
      <c r="K66" s="121"/>
      <c r="L66" s="121"/>
      <c r="M66" s="121"/>
      <c r="N66" s="121">
        <f t="shared" si="3"/>
        <v>0</v>
      </c>
      <c r="O66" s="121">
        <f t="shared" si="4"/>
        <v>0</v>
      </c>
      <c r="P66" s="121">
        <f t="shared" si="5"/>
        <v>0</v>
      </c>
    </row>
    <row r="67" spans="1:16" ht="15.75" customHeight="1" x14ac:dyDescent="0.2">
      <c r="A67" s="23" t="s">
        <v>58</v>
      </c>
      <c r="B67" s="23" t="s">
        <v>59</v>
      </c>
      <c r="C67" s="128">
        <f>+C68+C69</f>
        <v>41789.5</v>
      </c>
      <c r="D67" s="128">
        <f t="shared" ref="D67:F67" si="27">+D68+D69</f>
        <v>35848.6</v>
      </c>
      <c r="E67" s="128">
        <f t="shared" si="27"/>
        <v>5940.9</v>
      </c>
      <c r="F67" s="128">
        <f t="shared" si="27"/>
        <v>41789.5</v>
      </c>
      <c r="G67" s="128">
        <f t="shared" si="1"/>
        <v>0</v>
      </c>
      <c r="H67" s="128">
        <f t="shared" ref="H67:I67" si="28">+H68</f>
        <v>0</v>
      </c>
      <c r="I67" s="128">
        <f t="shared" si="28"/>
        <v>0</v>
      </c>
      <c r="J67" s="128">
        <f t="shared" ref="J67" si="29">+C67+H67</f>
        <v>41789.5</v>
      </c>
      <c r="K67" s="121"/>
      <c r="L67" s="121"/>
      <c r="M67" s="121"/>
      <c r="N67" s="121">
        <f t="shared" si="3"/>
        <v>0</v>
      </c>
      <c r="O67" s="121">
        <f t="shared" si="4"/>
        <v>5940.9000000000015</v>
      </c>
      <c r="P67" s="121">
        <f t="shared" si="5"/>
        <v>0</v>
      </c>
    </row>
    <row r="68" spans="1:16" ht="15.75" customHeight="1" x14ac:dyDescent="0.2">
      <c r="A68" s="14" t="s">
        <v>60</v>
      </c>
      <c r="B68" s="14" t="s">
        <v>61</v>
      </c>
      <c r="C68" s="125">
        <v>41789</v>
      </c>
      <c r="D68" s="125">
        <v>35848.6</v>
      </c>
      <c r="E68" s="125">
        <v>5940.4</v>
      </c>
      <c r="F68" s="126">
        <f t="shared" si="0"/>
        <v>41789</v>
      </c>
      <c r="G68" s="126">
        <f t="shared" si="1"/>
        <v>0</v>
      </c>
      <c r="H68" s="125"/>
      <c r="I68" s="125"/>
      <c r="J68" s="126">
        <f t="shared" ref="J68:J69" si="30">+C68+H68+I68</f>
        <v>41789</v>
      </c>
      <c r="K68" s="121"/>
      <c r="L68" s="121"/>
      <c r="M68" s="121"/>
      <c r="N68" s="121">
        <f t="shared" si="3"/>
        <v>0</v>
      </c>
      <c r="O68" s="121">
        <f t="shared" si="4"/>
        <v>5940.4000000000015</v>
      </c>
      <c r="P68" s="121">
        <f t="shared" si="5"/>
        <v>0</v>
      </c>
    </row>
    <row r="69" spans="1:16" ht="15.75" customHeight="1" x14ac:dyDescent="0.2">
      <c r="A69" s="14" t="s">
        <v>362</v>
      </c>
      <c r="B69" s="216" t="s">
        <v>363</v>
      </c>
      <c r="C69" s="125">
        <v>0.5</v>
      </c>
      <c r="D69" s="125"/>
      <c r="E69" s="125">
        <v>0.5</v>
      </c>
      <c r="F69" s="126">
        <f t="shared" si="0"/>
        <v>0.5</v>
      </c>
      <c r="G69" s="126"/>
      <c r="H69" s="125"/>
      <c r="I69" s="125"/>
      <c r="J69" s="126">
        <f t="shared" si="30"/>
        <v>0.5</v>
      </c>
      <c r="K69" s="121"/>
      <c r="L69" s="121"/>
      <c r="M69" s="121"/>
      <c r="N69" s="121"/>
      <c r="O69" s="121"/>
      <c r="P69" s="121"/>
    </row>
    <row r="70" spans="1:16" ht="15.75" customHeight="1" x14ac:dyDescent="0.2">
      <c r="A70" s="248" t="s">
        <v>120</v>
      </c>
      <c r="B70" s="249"/>
      <c r="C70" s="115">
        <f t="shared" ref="C70:J70" si="31">+C7+C63</f>
        <v>41789.5</v>
      </c>
      <c r="D70" s="115">
        <f t="shared" si="31"/>
        <v>35414.5</v>
      </c>
      <c r="E70" s="115">
        <f t="shared" si="31"/>
        <v>6375.0000000000009</v>
      </c>
      <c r="F70" s="115">
        <f t="shared" si="31"/>
        <v>41789.5</v>
      </c>
      <c r="G70" s="115">
        <f t="shared" si="31"/>
        <v>0</v>
      </c>
      <c r="H70" s="115">
        <f t="shared" si="31"/>
        <v>0</v>
      </c>
      <c r="I70" s="115">
        <f t="shared" si="31"/>
        <v>0</v>
      </c>
      <c r="J70" s="115">
        <f t="shared" si="31"/>
        <v>41789.5</v>
      </c>
      <c r="K70" s="121"/>
      <c r="L70" s="121"/>
      <c r="M70" s="121"/>
      <c r="N70" s="121">
        <f t="shared" si="3"/>
        <v>0</v>
      </c>
      <c r="O70" s="121">
        <f t="shared" si="4"/>
        <v>6375</v>
      </c>
      <c r="P70" s="121">
        <f t="shared" si="5"/>
        <v>0</v>
      </c>
    </row>
    <row r="71" spans="1:16" ht="15.75" customHeight="1" x14ac:dyDescent="0.2">
      <c r="A71" s="250" t="s">
        <v>121</v>
      </c>
      <c r="B71" s="251"/>
      <c r="C71" s="129">
        <f>+C73+C74+C75+C72+C76+C77</f>
        <v>41789.5</v>
      </c>
      <c r="D71" s="129">
        <f>+D73+D74+D75+D72+D76</f>
        <v>35848.6</v>
      </c>
      <c r="E71" s="129">
        <f t="shared" ref="E71:J71" si="32">+E73+E74+E75+E72+E76+E77</f>
        <v>5940.9</v>
      </c>
      <c r="F71" s="129">
        <f t="shared" si="32"/>
        <v>41789.5</v>
      </c>
      <c r="G71" s="129">
        <f t="shared" si="32"/>
        <v>0</v>
      </c>
      <c r="H71" s="129">
        <f t="shared" si="32"/>
        <v>0</v>
      </c>
      <c r="I71" s="129">
        <f t="shared" si="32"/>
        <v>0</v>
      </c>
      <c r="J71" s="129">
        <f t="shared" si="32"/>
        <v>41789.5</v>
      </c>
      <c r="K71" s="121"/>
      <c r="L71" s="121"/>
      <c r="M71" s="121"/>
      <c r="N71" s="121">
        <f t="shared" si="3"/>
        <v>0</v>
      </c>
      <c r="O71" s="121">
        <f t="shared" si="4"/>
        <v>5940.9000000000015</v>
      </c>
      <c r="P71" s="121">
        <f t="shared" si="5"/>
        <v>0</v>
      </c>
    </row>
    <row r="72" spans="1:16" ht="15.75" customHeight="1" x14ac:dyDescent="0.2">
      <c r="A72" s="60"/>
      <c r="B72" s="62" t="s">
        <v>246</v>
      </c>
      <c r="C72" s="118"/>
      <c r="D72" s="118"/>
      <c r="E72" s="118"/>
      <c r="F72" s="118"/>
      <c r="G72" s="118"/>
      <c r="H72" s="118"/>
      <c r="I72" s="118"/>
      <c r="J72" s="118"/>
      <c r="K72" s="121"/>
      <c r="L72" s="121"/>
      <c r="M72" s="121"/>
      <c r="N72" s="121">
        <f t="shared" si="3"/>
        <v>0</v>
      </c>
      <c r="O72" s="121">
        <f t="shared" si="4"/>
        <v>0</v>
      </c>
      <c r="P72" s="121">
        <f t="shared" si="5"/>
        <v>0</v>
      </c>
    </row>
    <row r="73" spans="1:16" ht="15.75" customHeight="1" x14ac:dyDescent="0.2">
      <c r="A73" s="61"/>
      <c r="B73" s="62" t="s">
        <v>129</v>
      </c>
      <c r="C73" s="130">
        <f>+C68</f>
        <v>41789</v>
      </c>
      <c r="D73" s="130">
        <f t="shared" ref="D73:J73" si="33">+D68</f>
        <v>35848.6</v>
      </c>
      <c r="E73" s="130">
        <f t="shared" si="33"/>
        <v>5940.4</v>
      </c>
      <c r="F73" s="130">
        <f t="shared" si="33"/>
        <v>41789</v>
      </c>
      <c r="G73" s="130">
        <f t="shared" si="33"/>
        <v>0</v>
      </c>
      <c r="H73" s="130">
        <f t="shared" si="33"/>
        <v>0</v>
      </c>
      <c r="I73" s="130">
        <f t="shared" si="33"/>
        <v>0</v>
      </c>
      <c r="J73" s="130">
        <f t="shared" si="33"/>
        <v>41789</v>
      </c>
      <c r="K73" s="121"/>
      <c r="L73" s="121"/>
      <c r="M73" s="121"/>
      <c r="N73" s="121">
        <f t="shared" si="3"/>
        <v>0</v>
      </c>
      <c r="O73" s="121">
        <f t="shared" si="4"/>
        <v>5940.4000000000015</v>
      </c>
      <c r="P73" s="121">
        <f t="shared" si="5"/>
        <v>0</v>
      </c>
    </row>
    <row r="74" spans="1:16" ht="15.75" customHeight="1" x14ac:dyDescent="0.2">
      <c r="A74" s="20"/>
      <c r="B74" s="21" t="s">
        <v>244</v>
      </c>
      <c r="C74" s="131">
        <f>+C60</f>
        <v>0</v>
      </c>
      <c r="D74" s="131">
        <f t="shared" ref="D74:J74" si="34">+D60</f>
        <v>0</v>
      </c>
      <c r="E74" s="131">
        <f t="shared" si="34"/>
        <v>0</v>
      </c>
      <c r="F74" s="131">
        <f t="shared" si="34"/>
        <v>0</v>
      </c>
      <c r="G74" s="131">
        <f t="shared" si="34"/>
        <v>0</v>
      </c>
      <c r="H74" s="131">
        <f t="shared" si="34"/>
        <v>0</v>
      </c>
      <c r="I74" s="131">
        <f t="shared" si="34"/>
        <v>0</v>
      </c>
      <c r="J74" s="131">
        <f t="shared" si="34"/>
        <v>0</v>
      </c>
      <c r="K74" s="121"/>
      <c r="L74" s="121"/>
      <c r="M74" s="121"/>
      <c r="N74" s="121">
        <f t="shared" si="3"/>
        <v>0</v>
      </c>
      <c r="O74" s="121">
        <f t="shared" si="4"/>
        <v>0</v>
      </c>
      <c r="P74" s="121">
        <f t="shared" si="5"/>
        <v>0</v>
      </c>
    </row>
    <row r="75" spans="1:16" ht="15.75" customHeight="1" x14ac:dyDescent="0.2">
      <c r="A75" s="20"/>
      <c r="B75" s="21" t="s">
        <v>245</v>
      </c>
      <c r="C75" s="131"/>
      <c r="D75" s="131"/>
      <c r="E75" s="131"/>
      <c r="F75" s="131"/>
      <c r="G75" s="131"/>
      <c r="H75" s="131"/>
      <c r="I75" s="131"/>
      <c r="J75" s="131"/>
      <c r="K75" s="121"/>
      <c r="L75" s="121"/>
      <c r="M75" s="121"/>
      <c r="N75" s="121">
        <f t="shared" si="3"/>
        <v>0</v>
      </c>
      <c r="O75" s="121">
        <f t="shared" si="4"/>
        <v>0</v>
      </c>
      <c r="P75" s="121">
        <f t="shared" si="5"/>
        <v>0</v>
      </c>
    </row>
    <row r="76" spans="1:16" ht="15.75" customHeight="1" x14ac:dyDescent="0.2">
      <c r="A76" s="20"/>
      <c r="B76" s="21" t="s">
        <v>280</v>
      </c>
      <c r="C76" s="131">
        <f>C69</f>
        <v>0.5</v>
      </c>
      <c r="D76" s="131">
        <f t="shared" ref="D76:J76" si="35">D69</f>
        <v>0</v>
      </c>
      <c r="E76" s="131">
        <f t="shared" si="35"/>
        <v>0.5</v>
      </c>
      <c r="F76" s="131">
        <f t="shared" si="35"/>
        <v>0.5</v>
      </c>
      <c r="G76" s="131">
        <f t="shared" si="35"/>
        <v>0</v>
      </c>
      <c r="H76" s="131">
        <f t="shared" si="35"/>
        <v>0</v>
      </c>
      <c r="I76" s="131">
        <f t="shared" si="35"/>
        <v>0</v>
      </c>
      <c r="J76" s="131">
        <f t="shared" si="35"/>
        <v>0.5</v>
      </c>
      <c r="K76" s="121"/>
      <c r="L76" s="121"/>
      <c r="M76" s="121"/>
      <c r="N76" s="121"/>
      <c r="O76" s="121"/>
      <c r="P76" s="121"/>
    </row>
    <row r="77" spans="1:16" ht="15.75" customHeight="1" x14ac:dyDescent="0.2">
      <c r="A77" s="20"/>
      <c r="B77" s="21" t="s">
        <v>266</v>
      </c>
      <c r="C77" s="131">
        <f>C6</f>
        <v>0</v>
      </c>
      <c r="D77" s="131">
        <f t="shared" ref="D77:J77" si="36">D6</f>
        <v>0.5</v>
      </c>
      <c r="E77" s="131">
        <f t="shared" si="36"/>
        <v>0</v>
      </c>
      <c r="F77" s="131">
        <f t="shared" si="36"/>
        <v>0</v>
      </c>
      <c r="G77" s="131">
        <f t="shared" si="36"/>
        <v>0</v>
      </c>
      <c r="H77" s="131">
        <f t="shared" si="36"/>
        <v>0</v>
      </c>
      <c r="I77" s="131">
        <f t="shared" si="36"/>
        <v>0</v>
      </c>
      <c r="J77" s="131">
        <f t="shared" si="36"/>
        <v>0</v>
      </c>
      <c r="K77" s="121"/>
      <c r="L77" s="121"/>
      <c r="M77" s="121"/>
      <c r="N77" s="121">
        <f t="shared" si="3"/>
        <v>0</v>
      </c>
      <c r="O77" s="121">
        <f t="shared" si="4"/>
        <v>-0.5</v>
      </c>
      <c r="P77" s="121">
        <f t="shared" si="5"/>
        <v>0.5</v>
      </c>
    </row>
    <row r="78" spans="1:16" ht="15.75" customHeight="1" x14ac:dyDescent="0.2">
      <c r="A78" s="253" t="s">
        <v>126</v>
      </c>
      <c r="B78" s="253"/>
      <c r="C78" s="213">
        <f>+C71-C70</f>
        <v>0</v>
      </c>
      <c r="D78" s="131">
        <f>+D71-D70</f>
        <v>434.09999999999854</v>
      </c>
      <c r="E78" s="131">
        <f t="shared" ref="E78:J78" si="37">+E6+E71-E70</f>
        <v>-434.10000000000127</v>
      </c>
      <c r="F78" s="131">
        <f t="shared" si="37"/>
        <v>0</v>
      </c>
      <c r="G78" s="131">
        <f t="shared" si="37"/>
        <v>0</v>
      </c>
      <c r="H78" s="131">
        <f t="shared" si="37"/>
        <v>0</v>
      </c>
      <c r="I78" s="131">
        <f t="shared" si="37"/>
        <v>0</v>
      </c>
      <c r="J78" s="131">
        <f t="shared" si="37"/>
        <v>0</v>
      </c>
      <c r="K78" s="121"/>
      <c r="L78" s="121"/>
      <c r="M78" s="121"/>
      <c r="N78" s="121">
        <f t="shared" ref="N78" si="38">+G78+H78+I78</f>
        <v>0</v>
      </c>
      <c r="O78" s="121">
        <f t="shared" ref="O78" si="39">+J78-D78</f>
        <v>-434.09999999999854</v>
      </c>
      <c r="P78" s="121">
        <f t="shared" ref="P78" si="40">+E78-O78</f>
        <v>-2.7284841053187847E-12</v>
      </c>
    </row>
    <row r="81" spans="1:10" ht="15.75" customHeight="1" x14ac:dyDescent="0.2">
      <c r="A81" s="247" t="s">
        <v>341</v>
      </c>
      <c r="B81" s="247"/>
      <c r="C81" s="247"/>
      <c r="D81" s="247"/>
      <c r="E81" s="247"/>
      <c r="F81" s="247"/>
      <c r="G81" s="247"/>
      <c r="H81" s="247"/>
      <c r="I81" s="247"/>
      <c r="J81" s="247"/>
    </row>
    <row r="82" spans="1:10" ht="15.75" customHeight="1" x14ac:dyDescent="0.2">
      <c r="A82" s="5"/>
      <c r="B82" s="5"/>
      <c r="C82" s="9"/>
      <c r="D82" s="9"/>
      <c r="E82" s="6"/>
    </row>
    <row r="83" spans="1:10" ht="15.75" customHeight="1" x14ac:dyDescent="0.2">
      <c r="A83" s="247" t="s">
        <v>342</v>
      </c>
      <c r="B83" s="247"/>
      <c r="C83" s="247"/>
      <c r="D83" s="247"/>
      <c r="E83" s="247"/>
      <c r="F83" s="247"/>
      <c r="G83" s="247"/>
      <c r="H83" s="247"/>
      <c r="I83" s="247"/>
      <c r="J83" s="247"/>
    </row>
    <row r="84" spans="1:10" ht="15.75" customHeight="1" x14ac:dyDescent="0.2">
      <c r="A84" s="5"/>
      <c r="B84" s="5"/>
      <c r="C84" s="9"/>
      <c r="D84" s="9"/>
      <c r="E84" s="6"/>
    </row>
  </sheetData>
  <mergeCells count="6">
    <mergeCell ref="A83:J83"/>
    <mergeCell ref="A70:B70"/>
    <mergeCell ref="A71:B71"/>
    <mergeCell ref="A78:B78"/>
    <mergeCell ref="A2:J2"/>
    <mergeCell ref="A81:J81"/>
  </mergeCells>
  <pageMargins left="0.7" right="0.7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3"/>
  <sheetViews>
    <sheetView topLeftCell="A4" workbookViewId="0">
      <selection activeCell="E17" sqref="E17"/>
    </sheetView>
  </sheetViews>
  <sheetFormatPr defaultRowHeight="16.5" customHeight="1" x14ac:dyDescent="0.2"/>
  <cols>
    <col min="1" max="1" width="11.28515625" style="31" bestFit="1" customWidth="1"/>
    <col min="2" max="2" width="37.140625" style="31" bestFit="1" customWidth="1"/>
    <col min="3" max="3" width="15.85546875" style="31" bestFit="1" customWidth="1"/>
    <col min="4" max="4" width="15.140625" style="31" bestFit="1" customWidth="1"/>
    <col min="5" max="5" width="12" style="31" bestFit="1" customWidth="1"/>
    <col min="6" max="6" width="13.85546875" style="31" bestFit="1" customWidth="1"/>
    <col min="7" max="7" width="12.42578125" style="31" bestFit="1" customWidth="1"/>
    <col min="8" max="8" width="10.5703125" style="31" bestFit="1" customWidth="1"/>
    <col min="9" max="9" width="11.140625" style="31" customWidth="1"/>
    <col min="10" max="10" width="12.42578125" style="31" bestFit="1" customWidth="1"/>
    <col min="11" max="16384" width="9.140625" style="31"/>
  </cols>
  <sheetData>
    <row r="2" spans="1:10" ht="16.5" customHeight="1" x14ac:dyDescent="0.2">
      <c r="A2" s="254" t="s">
        <v>360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0" ht="16.5" customHeight="1" x14ac:dyDescent="0.2">
      <c r="I3" s="31" t="s">
        <v>259</v>
      </c>
    </row>
    <row r="4" spans="1:10" ht="63.75" x14ac:dyDescent="0.2">
      <c r="A4" s="16"/>
      <c r="B4" s="16"/>
      <c r="C4" s="17" t="s">
        <v>292</v>
      </c>
      <c r="D4" s="17" t="s">
        <v>287</v>
      </c>
      <c r="E4" s="17" t="s">
        <v>293</v>
      </c>
      <c r="F4" s="17" t="s">
        <v>294</v>
      </c>
      <c r="G4" s="17" t="s">
        <v>295</v>
      </c>
      <c r="H4" s="17" t="s">
        <v>90</v>
      </c>
      <c r="I4" s="17" t="s">
        <v>131</v>
      </c>
      <c r="J4" s="17" t="s">
        <v>290</v>
      </c>
    </row>
    <row r="5" spans="1:10" ht="16.5" customHeight="1" x14ac:dyDescent="0.2">
      <c r="A5" s="27" t="s">
        <v>124</v>
      </c>
      <c r="B5" s="27" t="s">
        <v>125</v>
      </c>
      <c r="C5" s="28">
        <v>1</v>
      </c>
      <c r="D5" s="28">
        <v>2</v>
      </c>
      <c r="E5" s="28">
        <v>3</v>
      </c>
      <c r="F5" s="28" t="s">
        <v>127</v>
      </c>
      <c r="G5" s="28" t="s">
        <v>128</v>
      </c>
      <c r="H5" s="28">
        <v>6</v>
      </c>
      <c r="I5" s="28" t="s">
        <v>132</v>
      </c>
      <c r="J5" s="28" t="s">
        <v>133</v>
      </c>
    </row>
    <row r="6" spans="1:10" ht="16.5" customHeight="1" x14ac:dyDescent="0.2">
      <c r="A6" s="27"/>
      <c r="B6" s="27" t="s">
        <v>266</v>
      </c>
      <c r="C6" s="125"/>
      <c r="D6" s="125">
        <v>3353</v>
      </c>
      <c r="E6" s="125"/>
      <c r="F6" s="125"/>
      <c r="G6" s="125"/>
      <c r="H6" s="125"/>
      <c r="I6" s="125"/>
      <c r="J6" s="125"/>
    </row>
    <row r="7" spans="1:10" ht="16.5" customHeight="1" x14ac:dyDescent="0.25">
      <c r="A7" s="56">
        <v>70106</v>
      </c>
      <c r="B7" s="56" t="s">
        <v>0</v>
      </c>
      <c r="C7" s="132"/>
      <c r="D7" s="132"/>
      <c r="E7" s="132"/>
      <c r="F7" s="132"/>
      <c r="G7" s="132"/>
      <c r="H7" s="132"/>
      <c r="I7" s="132"/>
      <c r="J7" s="132"/>
    </row>
    <row r="8" spans="1:10" ht="16.5" customHeight="1" x14ac:dyDescent="0.25">
      <c r="A8" s="57" t="s">
        <v>233</v>
      </c>
      <c r="B8" s="57" t="s">
        <v>234</v>
      </c>
      <c r="C8" s="133">
        <f>+C10</f>
        <v>68481.2</v>
      </c>
      <c r="D8" s="133">
        <f t="shared" ref="D8:E8" si="0">+D10</f>
        <v>22209.200000000001</v>
      </c>
      <c r="E8" s="133">
        <f t="shared" si="0"/>
        <v>46272</v>
      </c>
      <c r="F8" s="133">
        <f t="shared" ref="F8:F17" si="1">+D8+E8</f>
        <v>68481.2</v>
      </c>
      <c r="G8" s="133">
        <f>G9</f>
        <v>0</v>
      </c>
      <c r="H8" s="133"/>
      <c r="I8" s="133">
        <f>I9</f>
        <v>0</v>
      </c>
      <c r="J8" s="133">
        <f>+C8+H8+I8</f>
        <v>68481.2</v>
      </c>
    </row>
    <row r="9" spans="1:10" ht="16.5" customHeight="1" x14ac:dyDescent="0.25">
      <c r="A9" s="58" t="s">
        <v>235</v>
      </c>
      <c r="B9" s="58" t="s">
        <v>257</v>
      </c>
      <c r="C9" s="134">
        <f>+C10</f>
        <v>68481.2</v>
      </c>
      <c r="D9" s="134">
        <f t="shared" ref="D9:E9" si="2">+D10</f>
        <v>22209.200000000001</v>
      </c>
      <c r="E9" s="134">
        <f t="shared" si="2"/>
        <v>46272</v>
      </c>
      <c r="F9" s="134">
        <f t="shared" si="1"/>
        <v>68481.2</v>
      </c>
      <c r="G9" s="135">
        <f t="shared" ref="G9:G17" si="3">+C9-F9</f>
        <v>0</v>
      </c>
      <c r="H9" s="134"/>
      <c r="I9" s="134">
        <f>I10</f>
        <v>0</v>
      </c>
      <c r="J9" s="134">
        <f>+C9+H9+I9</f>
        <v>68481.2</v>
      </c>
    </row>
    <row r="10" spans="1:10" ht="16.5" customHeight="1" x14ac:dyDescent="0.25">
      <c r="A10" s="83" t="s">
        <v>236</v>
      </c>
      <c r="B10" s="83" t="s">
        <v>237</v>
      </c>
      <c r="C10" s="136">
        <v>68481.2</v>
      </c>
      <c r="D10" s="136">
        <v>22209.200000000001</v>
      </c>
      <c r="E10" s="136">
        <v>46272</v>
      </c>
      <c r="F10" s="136">
        <f t="shared" si="1"/>
        <v>68481.2</v>
      </c>
      <c r="G10" s="137">
        <f t="shared" si="3"/>
        <v>0</v>
      </c>
      <c r="H10" s="136"/>
      <c r="I10" s="136"/>
      <c r="J10" s="138">
        <f t="shared" ref="J10:J17" si="4">+C10+H10+I10</f>
        <v>68481.2</v>
      </c>
    </row>
    <row r="11" spans="1:10" ht="16.5" customHeight="1" x14ac:dyDescent="0.25">
      <c r="A11" s="59" t="s">
        <v>202</v>
      </c>
      <c r="B11" s="59" t="s">
        <v>203</v>
      </c>
      <c r="C11" s="139">
        <f>+C12</f>
        <v>57209.2</v>
      </c>
      <c r="D11" s="139">
        <f>+D12</f>
        <v>49095.199999999997</v>
      </c>
      <c r="E11" s="139">
        <f>+E12</f>
        <v>8114</v>
      </c>
      <c r="F11" s="139">
        <f t="shared" si="1"/>
        <v>57209.2</v>
      </c>
      <c r="G11" s="140">
        <f t="shared" si="3"/>
        <v>0</v>
      </c>
      <c r="H11" s="139"/>
      <c r="I11" s="139"/>
      <c r="J11" s="139">
        <f t="shared" si="4"/>
        <v>57209.2</v>
      </c>
    </row>
    <row r="12" spans="1:10" ht="16.5" customHeight="1" x14ac:dyDescent="0.25">
      <c r="A12" s="83" t="s">
        <v>238</v>
      </c>
      <c r="B12" s="83" t="s">
        <v>239</v>
      </c>
      <c r="C12" s="136">
        <v>57209.2</v>
      </c>
      <c r="D12" s="136">
        <v>49095.199999999997</v>
      </c>
      <c r="E12" s="136">
        <v>8114</v>
      </c>
      <c r="F12" s="136">
        <f t="shared" si="1"/>
        <v>57209.2</v>
      </c>
      <c r="G12" s="137">
        <f t="shared" si="3"/>
        <v>0</v>
      </c>
      <c r="H12" s="136"/>
      <c r="I12" s="136"/>
      <c r="J12" s="138">
        <f t="shared" si="4"/>
        <v>57209.2</v>
      </c>
    </row>
    <row r="13" spans="1:10" ht="16.5" customHeight="1" x14ac:dyDescent="0.25">
      <c r="A13" s="59" t="s">
        <v>58</v>
      </c>
      <c r="B13" s="59" t="s">
        <v>59</v>
      </c>
      <c r="C13" s="139">
        <f>+C14</f>
        <v>7919</v>
      </c>
      <c r="D13" s="139">
        <f>+D14</f>
        <v>0</v>
      </c>
      <c r="E13" s="139">
        <f>+E14</f>
        <v>7919</v>
      </c>
      <c r="F13" s="139">
        <f t="shared" si="1"/>
        <v>7919</v>
      </c>
      <c r="G13" s="140">
        <f t="shared" si="3"/>
        <v>0</v>
      </c>
      <c r="H13" s="139">
        <f>+H14</f>
        <v>0</v>
      </c>
      <c r="I13" s="139">
        <f t="shared" ref="I13:J13" si="5">+I14</f>
        <v>0</v>
      </c>
      <c r="J13" s="139">
        <f t="shared" si="5"/>
        <v>7919</v>
      </c>
    </row>
    <row r="14" spans="1:10" ht="16.5" customHeight="1" x14ac:dyDescent="0.25">
      <c r="A14" s="83" t="s">
        <v>60</v>
      </c>
      <c r="B14" s="83" t="s">
        <v>61</v>
      </c>
      <c r="C14" s="136">
        <v>7919</v>
      </c>
      <c r="D14" s="136"/>
      <c r="E14" s="136">
        <v>7919</v>
      </c>
      <c r="F14" s="136">
        <f t="shared" si="1"/>
        <v>7919</v>
      </c>
      <c r="G14" s="137">
        <f t="shared" si="3"/>
        <v>0</v>
      </c>
      <c r="H14" s="136"/>
      <c r="I14" s="136"/>
      <c r="J14" s="138">
        <f t="shared" si="4"/>
        <v>7919</v>
      </c>
    </row>
    <row r="15" spans="1:10" ht="16.5" customHeight="1" x14ac:dyDescent="0.25">
      <c r="A15" s="59" t="s">
        <v>62</v>
      </c>
      <c r="B15" s="59" t="s">
        <v>63</v>
      </c>
      <c r="C15" s="139">
        <f>+C16+C17</f>
        <v>3353</v>
      </c>
      <c r="D15" s="139">
        <f t="shared" ref="D15:E15" si="6">+D16+D17</f>
        <v>3120</v>
      </c>
      <c r="E15" s="139">
        <f t="shared" si="6"/>
        <v>4313</v>
      </c>
      <c r="F15" s="139">
        <f t="shared" si="1"/>
        <v>7433</v>
      </c>
      <c r="G15" s="140">
        <f t="shared" si="3"/>
        <v>-4080</v>
      </c>
      <c r="H15" s="139"/>
      <c r="I15" s="139">
        <f>I16</f>
        <v>0</v>
      </c>
      <c r="J15" s="139">
        <f t="shared" si="4"/>
        <v>3353</v>
      </c>
    </row>
    <row r="16" spans="1:10" ht="16.5" customHeight="1" x14ac:dyDescent="0.25">
      <c r="A16" s="83" t="s">
        <v>66</v>
      </c>
      <c r="B16" s="83" t="s">
        <v>67</v>
      </c>
      <c r="C16" s="136"/>
      <c r="D16" s="136">
        <v>3120</v>
      </c>
      <c r="E16" s="136">
        <v>960</v>
      </c>
      <c r="F16" s="136">
        <f t="shared" si="1"/>
        <v>4080</v>
      </c>
      <c r="G16" s="137">
        <f t="shared" si="3"/>
        <v>-4080</v>
      </c>
      <c r="H16" s="136"/>
      <c r="I16" s="136"/>
      <c r="J16" s="138">
        <f t="shared" si="4"/>
        <v>0</v>
      </c>
    </row>
    <row r="17" spans="1:10" ht="16.5" customHeight="1" x14ac:dyDescent="0.25">
      <c r="A17" s="83" t="s">
        <v>240</v>
      </c>
      <c r="B17" s="83" t="s">
        <v>241</v>
      </c>
      <c r="C17" s="136">
        <v>3353</v>
      </c>
      <c r="D17" s="136"/>
      <c r="E17" s="136">
        <v>3353</v>
      </c>
      <c r="F17" s="136">
        <f t="shared" si="1"/>
        <v>3353</v>
      </c>
      <c r="G17" s="137">
        <f t="shared" si="3"/>
        <v>0</v>
      </c>
      <c r="H17" s="136"/>
      <c r="I17" s="136"/>
      <c r="J17" s="138">
        <f t="shared" si="4"/>
        <v>3353</v>
      </c>
    </row>
    <row r="18" spans="1:10" ht="16.5" customHeight="1" x14ac:dyDescent="0.2">
      <c r="A18" s="107"/>
      <c r="B18" s="108" t="s">
        <v>126</v>
      </c>
      <c r="C18" s="136">
        <f>+C6+C11+C13+C15-C8</f>
        <v>0</v>
      </c>
      <c r="D18" s="136">
        <f t="shared" ref="D18:J18" si="7">+D6+D11+D13+D15-D8</f>
        <v>33359</v>
      </c>
      <c r="E18" s="136"/>
      <c r="F18" s="136"/>
      <c r="G18" s="136">
        <f>+G11+G13+G15-G8</f>
        <v>-4080</v>
      </c>
      <c r="H18" s="136">
        <f t="shared" si="7"/>
        <v>0</v>
      </c>
      <c r="I18" s="136">
        <f t="shared" si="7"/>
        <v>0</v>
      </c>
      <c r="J18" s="136">
        <f t="shared" si="7"/>
        <v>0</v>
      </c>
    </row>
    <row r="19" spans="1:10" ht="16.5" customHeight="1" x14ac:dyDescent="0.2">
      <c r="A19" s="248" t="s">
        <v>120</v>
      </c>
      <c r="B19" s="249"/>
      <c r="C19" s="141">
        <f>+C8</f>
        <v>68481.2</v>
      </c>
      <c r="D19" s="141">
        <f t="shared" ref="D19:J19" si="8">+D8</f>
        <v>22209.200000000001</v>
      </c>
      <c r="E19" s="141">
        <f t="shared" si="8"/>
        <v>46272</v>
      </c>
      <c r="F19" s="141">
        <f t="shared" si="8"/>
        <v>68481.2</v>
      </c>
      <c r="G19" s="141">
        <f t="shared" si="8"/>
        <v>0</v>
      </c>
      <c r="H19" s="141">
        <f t="shared" si="8"/>
        <v>0</v>
      </c>
      <c r="I19" s="141">
        <f t="shared" si="8"/>
        <v>0</v>
      </c>
      <c r="J19" s="141">
        <f t="shared" si="8"/>
        <v>68481.2</v>
      </c>
    </row>
    <row r="20" spans="1:10" ht="16.5" customHeight="1" x14ac:dyDescent="0.2">
      <c r="A20" s="250" t="s">
        <v>121</v>
      </c>
      <c r="B20" s="251"/>
      <c r="C20" s="142">
        <f>+C22+C23+C24+C21+C26+C25</f>
        <v>68481.2</v>
      </c>
      <c r="D20" s="142">
        <f>+D22+D23+D24+D21+D25</f>
        <v>52215.199999999997</v>
      </c>
      <c r="E20" s="142">
        <f>+E22+E23+E24+E21+E25</f>
        <v>20346</v>
      </c>
      <c r="F20" s="142">
        <f t="shared" ref="F20:J20" si="9">+F22+F23+F24+F21+F26+F25</f>
        <v>72561.2</v>
      </c>
      <c r="G20" s="142">
        <f t="shared" si="9"/>
        <v>-4080</v>
      </c>
      <c r="H20" s="142">
        <f t="shared" si="9"/>
        <v>0</v>
      </c>
      <c r="I20" s="142">
        <f t="shared" si="9"/>
        <v>0</v>
      </c>
      <c r="J20" s="142">
        <f t="shared" si="9"/>
        <v>68481.2</v>
      </c>
    </row>
    <row r="21" spans="1:10" ht="16.5" customHeight="1" x14ac:dyDescent="0.2">
      <c r="A21" s="60"/>
      <c r="B21" s="62" t="s">
        <v>246</v>
      </c>
      <c r="C21" s="143"/>
      <c r="D21" s="143"/>
      <c r="E21" s="143"/>
      <c r="F21" s="143"/>
      <c r="G21" s="143"/>
      <c r="H21" s="143"/>
      <c r="I21" s="143"/>
      <c r="J21" s="143"/>
    </row>
    <row r="22" spans="1:10" ht="16.5" customHeight="1" x14ac:dyDescent="0.2">
      <c r="A22" s="61"/>
      <c r="B22" s="62" t="s">
        <v>129</v>
      </c>
      <c r="C22" s="144">
        <f>+C13</f>
        <v>7919</v>
      </c>
      <c r="D22" s="144">
        <f t="shared" ref="D22:J22" si="10">+D13</f>
        <v>0</v>
      </c>
      <c r="E22" s="144">
        <f t="shared" si="10"/>
        <v>7919</v>
      </c>
      <c r="F22" s="144">
        <f t="shared" si="10"/>
        <v>7919</v>
      </c>
      <c r="G22" s="144">
        <f t="shared" si="10"/>
        <v>0</v>
      </c>
      <c r="H22" s="144">
        <f t="shared" si="10"/>
        <v>0</v>
      </c>
      <c r="I22" s="144">
        <f t="shared" si="10"/>
        <v>0</v>
      </c>
      <c r="J22" s="144">
        <f t="shared" si="10"/>
        <v>7919</v>
      </c>
    </row>
    <row r="23" spans="1:10" ht="16.5" customHeight="1" x14ac:dyDescent="0.2">
      <c r="A23" s="20"/>
      <c r="B23" s="21" t="s">
        <v>244</v>
      </c>
      <c r="C23" s="145">
        <f>C16</f>
        <v>0</v>
      </c>
      <c r="D23" s="145">
        <f>D16</f>
        <v>3120</v>
      </c>
      <c r="E23" s="145">
        <f t="shared" ref="E23:J23" si="11">E16</f>
        <v>960</v>
      </c>
      <c r="F23" s="145">
        <f t="shared" si="11"/>
        <v>4080</v>
      </c>
      <c r="G23" s="145">
        <f t="shared" si="11"/>
        <v>-4080</v>
      </c>
      <c r="H23" s="145">
        <f t="shared" si="11"/>
        <v>0</v>
      </c>
      <c r="I23" s="145">
        <f t="shared" si="11"/>
        <v>0</v>
      </c>
      <c r="J23" s="145">
        <f t="shared" si="11"/>
        <v>0</v>
      </c>
    </row>
    <row r="24" spans="1:10" ht="16.5" customHeight="1" x14ac:dyDescent="0.2">
      <c r="A24" s="20"/>
      <c r="B24" s="21" t="s">
        <v>245</v>
      </c>
      <c r="C24" s="145">
        <f>+C11</f>
        <v>57209.2</v>
      </c>
      <c r="D24" s="145">
        <f t="shared" ref="D24:J24" si="12">+D11</f>
        <v>49095.199999999997</v>
      </c>
      <c r="E24" s="145">
        <f t="shared" si="12"/>
        <v>8114</v>
      </c>
      <c r="F24" s="145">
        <f t="shared" si="12"/>
        <v>57209.2</v>
      </c>
      <c r="G24" s="145">
        <f t="shared" si="12"/>
        <v>0</v>
      </c>
      <c r="H24" s="145">
        <f t="shared" si="12"/>
        <v>0</v>
      </c>
      <c r="I24" s="145">
        <f t="shared" si="12"/>
        <v>0</v>
      </c>
      <c r="J24" s="145">
        <f t="shared" si="12"/>
        <v>57209.2</v>
      </c>
    </row>
    <row r="25" spans="1:10" ht="16.5" customHeight="1" x14ac:dyDescent="0.2">
      <c r="A25" s="20"/>
      <c r="B25" s="21" t="s">
        <v>280</v>
      </c>
      <c r="C25" s="145">
        <f>+C17</f>
        <v>3353</v>
      </c>
      <c r="D25" s="145">
        <f t="shared" ref="D25:I25" si="13">+D17</f>
        <v>0</v>
      </c>
      <c r="E25" s="145">
        <f t="shared" si="13"/>
        <v>3353</v>
      </c>
      <c r="F25" s="145">
        <f t="shared" si="13"/>
        <v>3353</v>
      </c>
      <c r="G25" s="145">
        <f t="shared" si="13"/>
        <v>0</v>
      </c>
      <c r="H25" s="145">
        <f t="shared" si="13"/>
        <v>0</v>
      </c>
      <c r="I25" s="145">
        <f t="shared" si="13"/>
        <v>0</v>
      </c>
      <c r="J25" s="145">
        <f t="shared" ref="J25" si="14">+J17</f>
        <v>3353</v>
      </c>
    </row>
    <row r="26" spans="1:10" ht="16.5" customHeight="1" x14ac:dyDescent="0.2">
      <c r="A26" s="20"/>
      <c r="B26" s="21" t="s">
        <v>266</v>
      </c>
      <c r="C26" s="145">
        <f>+C6</f>
        <v>0</v>
      </c>
      <c r="D26" s="145">
        <f t="shared" ref="D26:J26" si="15">+D6</f>
        <v>3353</v>
      </c>
      <c r="E26" s="145">
        <f t="shared" si="15"/>
        <v>0</v>
      </c>
      <c r="F26" s="145">
        <f t="shared" si="15"/>
        <v>0</v>
      </c>
      <c r="G26" s="145">
        <f t="shared" si="15"/>
        <v>0</v>
      </c>
      <c r="H26" s="145">
        <f t="shared" si="15"/>
        <v>0</v>
      </c>
      <c r="I26" s="145">
        <f t="shared" si="15"/>
        <v>0</v>
      </c>
      <c r="J26" s="145">
        <f t="shared" si="15"/>
        <v>0</v>
      </c>
    </row>
    <row r="27" spans="1:10" ht="16.5" customHeight="1" x14ac:dyDescent="0.2">
      <c r="A27" s="253" t="s">
        <v>126</v>
      </c>
      <c r="B27" s="253"/>
      <c r="C27" s="145">
        <f>+C20-C19</f>
        <v>0</v>
      </c>
      <c r="D27" s="145">
        <f>+D20-D19+D6</f>
        <v>33359</v>
      </c>
      <c r="E27" s="145">
        <f>+E20-E19</f>
        <v>-25926</v>
      </c>
      <c r="F27" s="145">
        <f t="shared" ref="F27:J27" si="16">+F20-F19</f>
        <v>4080</v>
      </c>
      <c r="G27" s="145">
        <f t="shared" si="16"/>
        <v>-4080</v>
      </c>
      <c r="H27" s="145">
        <f t="shared" si="16"/>
        <v>0</v>
      </c>
      <c r="I27" s="145">
        <f t="shared" si="16"/>
        <v>0</v>
      </c>
      <c r="J27" s="145">
        <f t="shared" si="16"/>
        <v>0</v>
      </c>
    </row>
    <row r="28" spans="1:10" ht="16.5" customHeight="1" x14ac:dyDescent="0.2">
      <c r="D28" s="187"/>
    </row>
    <row r="30" spans="1:10" ht="16.5" customHeight="1" x14ac:dyDescent="0.2">
      <c r="A30" s="247" t="s">
        <v>361</v>
      </c>
      <c r="B30" s="247"/>
      <c r="C30" s="247"/>
      <c r="D30" s="247"/>
      <c r="E30" s="247"/>
      <c r="F30" s="247"/>
      <c r="G30" s="247"/>
      <c r="H30" s="247"/>
      <c r="I30" s="247"/>
      <c r="J30" s="247"/>
    </row>
    <row r="31" spans="1:10" ht="16.5" customHeight="1" x14ac:dyDescent="0.2">
      <c r="A31" s="5"/>
      <c r="B31" s="5"/>
      <c r="C31" s="9"/>
      <c r="D31" s="9"/>
      <c r="E31" s="6"/>
    </row>
    <row r="32" spans="1:10" ht="16.5" customHeight="1" x14ac:dyDescent="0.2">
      <c r="A32" s="247" t="s">
        <v>340</v>
      </c>
      <c r="B32" s="247"/>
      <c r="C32" s="247"/>
      <c r="D32" s="247"/>
      <c r="E32" s="247"/>
      <c r="F32" s="247"/>
      <c r="G32" s="247"/>
      <c r="H32" s="247"/>
      <c r="I32" s="247"/>
      <c r="J32" s="247"/>
    </row>
    <row r="33" spans="1:5" ht="16.5" customHeight="1" x14ac:dyDescent="0.2">
      <c r="A33" s="5"/>
      <c r="B33" s="5"/>
      <c r="C33" s="9"/>
      <c r="D33" s="9"/>
      <c r="E33" s="6"/>
    </row>
  </sheetData>
  <mergeCells count="6">
    <mergeCell ref="A32:J32"/>
    <mergeCell ref="A2:J2"/>
    <mergeCell ref="A19:B19"/>
    <mergeCell ref="A20:B20"/>
    <mergeCell ref="A27:B27"/>
    <mergeCell ref="A30:J30"/>
  </mergeCells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0" sqref="J20"/>
    </sheetView>
  </sheetViews>
  <sheetFormatPr defaultRowHeight="15.75" customHeight="1" x14ac:dyDescent="0.2"/>
  <cols>
    <col min="1" max="1" width="13.140625" style="50" customWidth="1"/>
    <col min="2" max="2" width="47.85546875" style="43" customWidth="1"/>
    <col min="3" max="4" width="18.42578125" style="43" bestFit="1" customWidth="1"/>
    <col min="5" max="5" width="14.7109375" style="43" bestFit="1" customWidth="1"/>
    <col min="6" max="6" width="18.42578125" style="43" bestFit="1" customWidth="1"/>
    <col min="7" max="7" width="12.140625" style="43" bestFit="1" customWidth="1"/>
    <col min="8" max="8" width="16.5703125" style="43" bestFit="1" customWidth="1"/>
    <col min="9" max="9" width="14.7109375" style="43" customWidth="1"/>
    <col min="10" max="10" width="12.140625" style="43" bestFit="1" customWidth="1"/>
    <col min="11" max="11" width="9.140625" style="43"/>
    <col min="12" max="13" width="10.140625" style="43" bestFit="1" customWidth="1"/>
    <col min="14" max="14" width="9.42578125" style="43" bestFit="1" customWidth="1"/>
    <col min="15" max="15" width="12.140625" style="43" bestFit="1" customWidth="1"/>
    <col min="16" max="16" width="9.7109375" style="43" bestFit="1" customWidth="1"/>
    <col min="17" max="17" width="9.28515625" style="43" bestFit="1" customWidth="1"/>
    <col min="18" max="16384" width="9.140625" style="43"/>
  </cols>
  <sheetData>
    <row r="1" spans="1:17" ht="15.75" customHeight="1" x14ac:dyDescent="0.2">
      <c r="I1" s="239">
        <v>16075.1</v>
      </c>
    </row>
    <row r="2" spans="1:17" ht="15.75" customHeight="1" x14ac:dyDescent="0.2">
      <c r="A2" s="255" t="s">
        <v>353</v>
      </c>
      <c r="B2" s="255"/>
      <c r="C2" s="255"/>
      <c r="D2" s="255"/>
      <c r="E2" s="255"/>
      <c r="F2" s="255"/>
      <c r="G2" s="255"/>
      <c r="H2" s="255"/>
      <c r="I2" s="255"/>
      <c r="J2" s="255"/>
    </row>
    <row r="3" spans="1:17" ht="15.75" customHeight="1" x14ac:dyDescent="0.2">
      <c r="J3" s="43" t="s">
        <v>259</v>
      </c>
    </row>
    <row r="4" spans="1:17" ht="38.25" x14ac:dyDescent="0.2">
      <c r="A4" s="25"/>
      <c r="B4" s="16"/>
      <c r="C4" s="17" t="s">
        <v>296</v>
      </c>
      <c r="D4" s="17" t="s">
        <v>293</v>
      </c>
      <c r="E4" s="17" t="s">
        <v>316</v>
      </c>
      <c r="F4" s="17" t="s">
        <v>294</v>
      </c>
      <c r="G4" s="17" t="s">
        <v>365</v>
      </c>
      <c r="H4" s="17" t="s">
        <v>90</v>
      </c>
      <c r="I4" s="17" t="s">
        <v>209</v>
      </c>
      <c r="J4" s="17" t="s">
        <v>290</v>
      </c>
      <c r="O4" s="15"/>
      <c r="P4" s="15" t="s">
        <v>269</v>
      </c>
      <c r="Q4" s="15"/>
    </row>
    <row r="5" spans="1:17" ht="15.75" customHeight="1" x14ac:dyDescent="0.2">
      <c r="A5" s="27" t="s">
        <v>124</v>
      </c>
      <c r="B5" s="27" t="s">
        <v>125</v>
      </c>
      <c r="C5" s="28">
        <v>1</v>
      </c>
      <c r="D5" s="28">
        <v>2</v>
      </c>
      <c r="E5" s="28">
        <v>3</v>
      </c>
      <c r="F5" s="28" t="s">
        <v>127</v>
      </c>
      <c r="G5" s="28" t="s">
        <v>128</v>
      </c>
      <c r="H5" s="28">
        <v>6</v>
      </c>
      <c r="I5" s="28" t="s">
        <v>132</v>
      </c>
      <c r="J5" s="28" t="s">
        <v>133</v>
      </c>
      <c r="O5" s="114" t="s">
        <v>271</v>
      </c>
      <c r="P5" s="15" t="s">
        <v>268</v>
      </c>
      <c r="Q5" s="15" t="s">
        <v>270</v>
      </c>
    </row>
    <row r="6" spans="1:17" ht="15.75" customHeight="1" x14ac:dyDescent="0.2">
      <c r="A6" s="44">
        <v>71802</v>
      </c>
      <c r="B6" s="45" t="s">
        <v>201</v>
      </c>
      <c r="C6" s="146"/>
      <c r="D6" s="146"/>
      <c r="E6" s="146"/>
      <c r="F6" s="146"/>
      <c r="G6" s="146"/>
      <c r="H6" s="146"/>
      <c r="I6" s="146"/>
      <c r="J6" s="146"/>
      <c r="K6" s="147"/>
      <c r="L6" s="147"/>
      <c r="M6" s="147"/>
      <c r="N6" s="147"/>
      <c r="O6" s="147"/>
      <c r="P6" s="147"/>
      <c r="Q6" s="147"/>
    </row>
    <row r="7" spans="1:17" ht="15.75" customHeight="1" x14ac:dyDescent="0.2">
      <c r="A7" s="32" t="s">
        <v>1</v>
      </c>
      <c r="B7" s="19" t="s">
        <v>2</v>
      </c>
      <c r="C7" s="122">
        <f>+C8+C14+C20+C25+C32+C36+C41+C45+C55</f>
        <v>376459.90000000008</v>
      </c>
      <c r="D7" s="122">
        <f t="shared" ref="D7:I7" si="0">+D8+D14+D20+D25+D32+D36+D41+D45+D55</f>
        <v>375355.8</v>
      </c>
      <c r="E7" s="122">
        <f t="shared" si="0"/>
        <v>548.30000000000007</v>
      </c>
      <c r="F7" s="122">
        <f>+D7+E7</f>
        <v>375904.1</v>
      </c>
      <c r="G7" s="122">
        <f>+C7-F7</f>
        <v>555.80000000010477</v>
      </c>
      <c r="H7" s="122">
        <f t="shared" si="0"/>
        <v>0</v>
      </c>
      <c r="I7" s="122">
        <f t="shared" si="0"/>
        <v>0</v>
      </c>
      <c r="J7" s="122">
        <f>+C7+H7+I7</f>
        <v>376459.90000000008</v>
      </c>
      <c r="K7" s="147"/>
      <c r="L7" s="147"/>
      <c r="M7" s="147"/>
      <c r="N7" s="147"/>
      <c r="O7" s="147">
        <f>+G7+H7+I7</f>
        <v>555.80000000010477</v>
      </c>
      <c r="P7" s="147">
        <f>+J7-D7</f>
        <v>1104.1000000000931</v>
      </c>
      <c r="Q7" s="147">
        <f>+E7-P7</f>
        <v>-555.80000000009306</v>
      </c>
    </row>
    <row r="8" spans="1:17" ht="15.75" customHeight="1" x14ac:dyDescent="0.2">
      <c r="A8" s="33" t="s">
        <v>3</v>
      </c>
      <c r="B8" s="22" t="s">
        <v>4</v>
      </c>
      <c r="C8" s="123">
        <f>+C9+C10+C11+C12+C13</f>
        <v>300946</v>
      </c>
      <c r="D8" s="123">
        <f>+D9+D10+D11+D12+D13</f>
        <v>300545.8</v>
      </c>
      <c r="E8" s="123">
        <f>+E9+E10+E11+E12+E13</f>
        <v>0.2</v>
      </c>
      <c r="F8" s="123">
        <f t="shared" ref="F8:F79" si="1">+D8+E8</f>
        <v>300546</v>
      </c>
      <c r="G8" s="123">
        <f t="shared" ref="G8:G79" si="2">+C8-F8</f>
        <v>400</v>
      </c>
      <c r="H8" s="123">
        <f t="shared" ref="H8" si="3">+H9+H10+H11+H12+H13</f>
        <v>-400</v>
      </c>
      <c r="I8" s="123">
        <f>+I9+I10+I11+I12+I13</f>
        <v>0</v>
      </c>
      <c r="J8" s="123">
        <f>+C8+H8+I8</f>
        <v>300546</v>
      </c>
      <c r="K8" s="147"/>
      <c r="L8" s="147"/>
      <c r="M8" s="147"/>
      <c r="N8" s="147"/>
      <c r="O8" s="147">
        <f t="shared" ref="O8:O80" si="4">+G8+H8+I8</f>
        <v>0</v>
      </c>
      <c r="P8" s="147">
        <f t="shared" ref="P8:P80" si="5">+J8-D8</f>
        <v>0.20000000001164153</v>
      </c>
      <c r="Q8" s="147">
        <f t="shared" ref="Q8:Q80" si="6">+E8-P8</f>
        <v>-1.1641521080463235E-11</v>
      </c>
    </row>
    <row r="9" spans="1:17" ht="15.75" customHeight="1" x14ac:dyDescent="0.2">
      <c r="A9" s="34" t="s">
        <v>5</v>
      </c>
      <c r="B9" s="14" t="s">
        <v>6</v>
      </c>
      <c r="C9" s="125">
        <v>222840.5</v>
      </c>
      <c r="D9" s="125">
        <v>222547.3</v>
      </c>
      <c r="E9" s="125">
        <v>0.2</v>
      </c>
      <c r="F9" s="126">
        <f t="shared" si="1"/>
        <v>222547.5</v>
      </c>
      <c r="G9" s="126">
        <f>+C9-F9</f>
        <v>293</v>
      </c>
      <c r="H9" s="125">
        <v>-293</v>
      </c>
      <c r="I9" s="125">
        <v>0</v>
      </c>
      <c r="J9" s="126">
        <f>+C9+H9+I9</f>
        <v>222547.5</v>
      </c>
      <c r="K9" s="147"/>
      <c r="L9" s="147"/>
      <c r="M9" s="147"/>
      <c r="N9" s="147"/>
      <c r="O9" s="147">
        <f t="shared" si="4"/>
        <v>0</v>
      </c>
      <c r="P9" s="147">
        <f t="shared" si="5"/>
        <v>0.20000000001164153</v>
      </c>
      <c r="Q9" s="147">
        <f t="shared" si="6"/>
        <v>-1.1641521080463235E-11</v>
      </c>
    </row>
    <row r="10" spans="1:17" ht="15.75" customHeight="1" x14ac:dyDescent="0.2">
      <c r="A10" s="34" t="s">
        <v>84</v>
      </c>
      <c r="B10" s="14" t="s">
        <v>87</v>
      </c>
      <c r="C10" s="125">
        <v>38479</v>
      </c>
      <c r="D10" s="125">
        <v>38479</v>
      </c>
      <c r="E10" s="125">
        <f>C10-D10</f>
        <v>0</v>
      </c>
      <c r="F10" s="126">
        <f t="shared" si="1"/>
        <v>38479</v>
      </c>
      <c r="G10" s="126">
        <f t="shared" si="2"/>
        <v>0</v>
      </c>
      <c r="H10" s="125"/>
      <c r="I10" s="125"/>
      <c r="J10" s="126">
        <f t="shared" ref="J10:J13" si="7">+C10+H10+I10</f>
        <v>38479</v>
      </c>
      <c r="K10" s="147"/>
      <c r="L10" s="147"/>
      <c r="M10" s="147"/>
      <c r="N10" s="147"/>
      <c r="O10" s="147">
        <f t="shared" si="4"/>
        <v>0</v>
      </c>
      <c r="P10" s="147">
        <f t="shared" si="5"/>
        <v>0</v>
      </c>
      <c r="Q10" s="147">
        <f t="shared" si="6"/>
        <v>0</v>
      </c>
    </row>
    <row r="11" spans="1:17" ht="15.75" customHeight="1" x14ac:dyDescent="0.2">
      <c r="A11" s="34" t="s">
        <v>85</v>
      </c>
      <c r="B11" s="14" t="s">
        <v>88</v>
      </c>
      <c r="C11" s="125"/>
      <c r="D11" s="125"/>
      <c r="E11" s="125"/>
      <c r="F11" s="126">
        <f t="shared" si="1"/>
        <v>0</v>
      </c>
      <c r="G11" s="126">
        <f t="shared" si="2"/>
        <v>0</v>
      </c>
      <c r="H11" s="125"/>
      <c r="I11" s="125"/>
      <c r="J11" s="126">
        <f t="shared" si="7"/>
        <v>0</v>
      </c>
      <c r="K11" s="147"/>
      <c r="L11" s="147"/>
      <c r="M11" s="147"/>
      <c r="N11" s="147"/>
      <c r="O11" s="147">
        <f t="shared" si="4"/>
        <v>0</v>
      </c>
      <c r="P11" s="147">
        <f t="shared" si="5"/>
        <v>0</v>
      </c>
      <c r="Q11" s="147">
        <f t="shared" si="6"/>
        <v>0</v>
      </c>
    </row>
    <row r="12" spans="1:17" ht="15.75" customHeight="1" x14ac:dyDescent="0.2">
      <c r="A12" s="34" t="s">
        <v>86</v>
      </c>
      <c r="B12" s="14" t="s">
        <v>89</v>
      </c>
      <c r="C12" s="125">
        <v>20816.5</v>
      </c>
      <c r="D12" s="125">
        <v>20709.5</v>
      </c>
      <c r="E12" s="125">
        <v>0</v>
      </c>
      <c r="F12" s="126">
        <f t="shared" si="1"/>
        <v>20709.5</v>
      </c>
      <c r="G12" s="126">
        <f t="shared" si="2"/>
        <v>107</v>
      </c>
      <c r="H12" s="125">
        <v>-107</v>
      </c>
      <c r="I12" s="125">
        <v>0</v>
      </c>
      <c r="J12" s="126">
        <f t="shared" si="7"/>
        <v>20709.5</v>
      </c>
      <c r="K12" s="147"/>
      <c r="L12" s="147"/>
      <c r="M12" s="147"/>
      <c r="N12" s="147"/>
      <c r="O12" s="147">
        <f t="shared" si="4"/>
        <v>0</v>
      </c>
      <c r="P12" s="147">
        <f t="shared" si="5"/>
        <v>0</v>
      </c>
      <c r="Q12" s="147">
        <f t="shared" si="6"/>
        <v>0</v>
      </c>
    </row>
    <row r="13" spans="1:17" ht="15.75" customHeight="1" x14ac:dyDescent="0.2">
      <c r="A13" s="34" t="s">
        <v>7</v>
      </c>
      <c r="B13" s="14" t="s">
        <v>8</v>
      </c>
      <c r="C13" s="125">
        <v>18810</v>
      </c>
      <c r="D13" s="125">
        <v>18810</v>
      </c>
      <c r="E13" s="125">
        <f>C13-D13</f>
        <v>0</v>
      </c>
      <c r="F13" s="126">
        <f t="shared" si="1"/>
        <v>18810</v>
      </c>
      <c r="G13" s="126">
        <f t="shared" si="2"/>
        <v>0</v>
      </c>
      <c r="H13" s="125"/>
      <c r="I13" s="125"/>
      <c r="J13" s="126">
        <f t="shared" si="7"/>
        <v>18810</v>
      </c>
      <c r="K13" s="147"/>
      <c r="L13" s="147"/>
      <c r="M13" s="147"/>
      <c r="N13" s="147"/>
      <c r="O13" s="147">
        <f t="shared" si="4"/>
        <v>0</v>
      </c>
      <c r="P13" s="147">
        <f t="shared" si="5"/>
        <v>0</v>
      </c>
      <c r="Q13" s="147">
        <f t="shared" si="6"/>
        <v>0</v>
      </c>
    </row>
    <row r="14" spans="1:17" ht="15.75" customHeight="1" x14ac:dyDescent="0.2">
      <c r="A14" s="33" t="s">
        <v>9</v>
      </c>
      <c r="B14" s="22" t="s">
        <v>10</v>
      </c>
      <c r="C14" s="123">
        <f>C15+C16+C17+C18+C19</f>
        <v>37033.199999999997</v>
      </c>
      <c r="D14" s="123">
        <f t="shared" ref="D14:F14" si="8">D15+D16+D17+D18+D19</f>
        <v>36798</v>
      </c>
      <c r="E14" s="123">
        <f t="shared" si="8"/>
        <v>1.2000000000000002</v>
      </c>
      <c r="F14" s="123">
        <f t="shared" si="8"/>
        <v>36799.199999999997</v>
      </c>
      <c r="G14" s="123">
        <f t="shared" ref="G14:I14" si="9">G15+G16+G17+G18+G19</f>
        <v>234</v>
      </c>
      <c r="H14" s="123">
        <f t="shared" si="9"/>
        <v>-234</v>
      </c>
      <c r="I14" s="123">
        <f t="shared" si="9"/>
        <v>0</v>
      </c>
      <c r="J14" s="123">
        <f>+C14+H14+I14</f>
        <v>36799.199999999997</v>
      </c>
      <c r="K14" s="147"/>
      <c r="L14" s="147"/>
      <c r="M14" s="147"/>
      <c r="N14" s="147"/>
      <c r="O14" s="147">
        <f t="shared" si="4"/>
        <v>0</v>
      </c>
      <c r="P14" s="147">
        <f t="shared" si="5"/>
        <v>1.1999999999970896</v>
      </c>
      <c r="Q14" s="147">
        <f t="shared" si="6"/>
        <v>2.9105606813573104E-12</v>
      </c>
    </row>
    <row r="15" spans="1:17" ht="15.75" customHeight="1" x14ac:dyDescent="0.2">
      <c r="A15" s="207" t="s">
        <v>330</v>
      </c>
      <c r="B15" s="208" t="s">
        <v>335</v>
      </c>
      <c r="C15" s="209">
        <v>24689.200000000001</v>
      </c>
      <c r="D15" s="201">
        <v>24558.2</v>
      </c>
      <c r="E15" s="209"/>
      <c r="F15" s="201">
        <f>D15+E15</f>
        <v>24558.2</v>
      </c>
      <c r="G15" s="201">
        <f>+C15-F15</f>
        <v>131</v>
      </c>
      <c r="H15" s="201">
        <v>-131</v>
      </c>
      <c r="I15" s="201"/>
      <c r="J15" s="123">
        <f t="shared" ref="J15:J19" si="10">+C15+H15+I15</f>
        <v>24558.2</v>
      </c>
      <c r="K15" s="147"/>
      <c r="L15" s="147"/>
      <c r="M15" s="147"/>
      <c r="N15" s="147"/>
      <c r="O15" s="147"/>
      <c r="P15" s="147"/>
      <c r="Q15" s="147"/>
    </row>
    <row r="16" spans="1:17" ht="15.75" customHeight="1" x14ac:dyDescent="0.2">
      <c r="A16" s="207" t="s">
        <v>331</v>
      </c>
      <c r="B16" s="208" t="s">
        <v>325</v>
      </c>
      <c r="C16" s="209">
        <v>3086</v>
      </c>
      <c r="D16" s="201">
        <v>3059.9</v>
      </c>
      <c r="E16" s="209">
        <v>0.1</v>
      </c>
      <c r="F16" s="201">
        <f t="shared" ref="F16:F19" si="11">D16+E16</f>
        <v>3060</v>
      </c>
      <c r="G16" s="201">
        <f t="shared" ref="G16:G19" si="12">+C16-F16</f>
        <v>26</v>
      </c>
      <c r="H16" s="201">
        <v>-26</v>
      </c>
      <c r="I16" s="201"/>
      <c r="J16" s="123">
        <f t="shared" si="10"/>
        <v>3060</v>
      </c>
      <c r="K16" s="147"/>
      <c r="L16" s="147"/>
      <c r="M16" s="147"/>
      <c r="N16" s="147"/>
      <c r="O16" s="147"/>
      <c r="P16" s="147"/>
      <c r="Q16" s="147"/>
    </row>
    <row r="17" spans="1:17" ht="15.75" customHeight="1" x14ac:dyDescent="0.2">
      <c r="A17" s="207" t="s">
        <v>332</v>
      </c>
      <c r="B17" s="208" t="s">
        <v>346</v>
      </c>
      <c r="C17" s="209">
        <v>2468</v>
      </c>
      <c r="D17" s="201">
        <v>2447.8000000000002</v>
      </c>
      <c r="E17" s="209">
        <v>0.2</v>
      </c>
      <c r="F17" s="201">
        <f t="shared" si="11"/>
        <v>2448</v>
      </c>
      <c r="G17" s="201">
        <f t="shared" si="12"/>
        <v>20</v>
      </c>
      <c r="H17" s="201">
        <v>-20</v>
      </c>
      <c r="I17" s="201"/>
      <c r="J17" s="123">
        <f t="shared" si="10"/>
        <v>2448</v>
      </c>
      <c r="K17" s="147"/>
      <c r="L17" s="147"/>
      <c r="M17" s="147"/>
      <c r="N17" s="147"/>
      <c r="O17" s="147"/>
      <c r="P17" s="147"/>
      <c r="Q17" s="147"/>
    </row>
    <row r="18" spans="1:17" ht="15.75" customHeight="1" x14ac:dyDescent="0.2">
      <c r="A18" s="207" t="s">
        <v>333</v>
      </c>
      <c r="B18" s="208" t="s">
        <v>312</v>
      </c>
      <c r="C18" s="209">
        <v>617.5</v>
      </c>
      <c r="D18" s="201">
        <v>612.20000000000005</v>
      </c>
      <c r="E18" s="209">
        <v>0.3</v>
      </c>
      <c r="F18" s="201">
        <f t="shared" si="11"/>
        <v>612.5</v>
      </c>
      <c r="G18" s="201">
        <f t="shared" si="12"/>
        <v>5</v>
      </c>
      <c r="H18" s="201">
        <v>-5</v>
      </c>
      <c r="I18" s="201"/>
      <c r="J18" s="123">
        <f t="shared" si="10"/>
        <v>612.5</v>
      </c>
      <c r="K18" s="147"/>
      <c r="L18" s="147"/>
      <c r="M18" s="147"/>
      <c r="N18" s="147"/>
      <c r="O18" s="147"/>
      <c r="P18" s="147"/>
      <c r="Q18" s="147"/>
    </row>
    <row r="19" spans="1:17" ht="15.75" customHeight="1" x14ac:dyDescent="0.2">
      <c r="A19" s="34" t="s">
        <v>334</v>
      </c>
      <c r="B19" s="14" t="s">
        <v>326</v>
      </c>
      <c r="C19" s="125">
        <v>6172.5</v>
      </c>
      <c r="D19" s="125">
        <v>6119.9</v>
      </c>
      <c r="E19" s="125">
        <v>0.6</v>
      </c>
      <c r="F19" s="201">
        <f t="shared" si="11"/>
        <v>6120.5</v>
      </c>
      <c r="G19" s="201">
        <f t="shared" si="12"/>
        <v>52</v>
      </c>
      <c r="H19" s="125">
        <v>-52</v>
      </c>
      <c r="I19" s="125"/>
      <c r="J19" s="123">
        <f t="shared" si="10"/>
        <v>6120.5</v>
      </c>
      <c r="K19" s="147"/>
      <c r="L19" s="147"/>
      <c r="M19" s="147"/>
      <c r="N19" s="147"/>
      <c r="O19" s="147">
        <f t="shared" si="4"/>
        <v>0</v>
      </c>
      <c r="P19" s="147">
        <f t="shared" si="5"/>
        <v>0.6000000000003638</v>
      </c>
      <c r="Q19" s="147">
        <f t="shared" si="6"/>
        <v>-3.638200851696638E-13</v>
      </c>
    </row>
    <row r="20" spans="1:17" ht="15.75" customHeight="1" x14ac:dyDescent="0.2">
      <c r="A20" s="33" t="s">
        <v>12</v>
      </c>
      <c r="B20" s="22" t="s">
        <v>13</v>
      </c>
      <c r="C20" s="123">
        <f>+C21+C22+C23+C24</f>
        <v>21802</v>
      </c>
      <c r="D20" s="123">
        <f t="shared" ref="D20:I20" si="13">+D21+D22+D23+D24</f>
        <v>21795.8</v>
      </c>
      <c r="E20" s="123">
        <f t="shared" si="13"/>
        <v>156.19999999999999</v>
      </c>
      <c r="F20" s="123">
        <f t="shared" si="1"/>
        <v>21952</v>
      </c>
      <c r="G20" s="123">
        <f t="shared" si="2"/>
        <v>-150</v>
      </c>
      <c r="H20" s="123">
        <f t="shared" si="13"/>
        <v>689.5</v>
      </c>
      <c r="I20" s="123">
        <f t="shared" si="13"/>
        <v>0</v>
      </c>
      <c r="J20" s="123">
        <f>+C20+H20+I20</f>
        <v>22491.5</v>
      </c>
      <c r="K20" s="147"/>
      <c r="L20" s="147"/>
      <c r="M20" s="147"/>
      <c r="N20" s="147"/>
      <c r="O20" s="147">
        <f t="shared" si="4"/>
        <v>539.5</v>
      </c>
      <c r="P20" s="147">
        <f t="shared" si="5"/>
        <v>695.70000000000073</v>
      </c>
      <c r="Q20" s="147">
        <f t="shared" si="6"/>
        <v>-539.50000000000068</v>
      </c>
    </row>
    <row r="21" spans="1:17" ht="15.75" customHeight="1" x14ac:dyDescent="0.2">
      <c r="A21" s="34" t="s">
        <v>14</v>
      </c>
      <c r="B21" s="14" t="s">
        <v>15</v>
      </c>
      <c r="C21" s="125">
        <v>11302</v>
      </c>
      <c r="D21" s="125">
        <v>11295.8</v>
      </c>
      <c r="E21" s="125">
        <v>156.19999999999999</v>
      </c>
      <c r="F21" s="126">
        <f t="shared" si="1"/>
        <v>11452</v>
      </c>
      <c r="G21" s="126">
        <f t="shared" si="2"/>
        <v>-150</v>
      </c>
      <c r="H21" s="125">
        <v>150</v>
      </c>
      <c r="I21" s="125"/>
      <c r="J21" s="126">
        <f>+C21+H21+I21</f>
        <v>11452</v>
      </c>
      <c r="K21" s="147"/>
      <c r="L21" s="147"/>
      <c r="M21" s="147"/>
      <c r="N21" s="147"/>
      <c r="O21" s="147">
        <f t="shared" si="4"/>
        <v>0</v>
      </c>
      <c r="P21" s="147">
        <f t="shared" si="5"/>
        <v>156.20000000000073</v>
      </c>
      <c r="Q21" s="147">
        <f t="shared" si="6"/>
        <v>-7.3896444519050419E-13</v>
      </c>
    </row>
    <row r="22" spans="1:17" ht="15.75" customHeight="1" x14ac:dyDescent="0.2">
      <c r="A22" s="34" t="s">
        <v>16</v>
      </c>
      <c r="B22" s="14" t="s">
        <v>17</v>
      </c>
      <c r="C22" s="125">
        <v>10500</v>
      </c>
      <c r="D22" s="125">
        <v>10500</v>
      </c>
      <c r="E22" s="125"/>
      <c r="F22" s="126">
        <f t="shared" si="1"/>
        <v>10500</v>
      </c>
      <c r="G22" s="126">
        <f t="shared" si="2"/>
        <v>0</v>
      </c>
      <c r="H22" s="125">
        <v>539.5</v>
      </c>
      <c r="I22" s="125"/>
      <c r="J22" s="126">
        <f t="shared" ref="J22:J24" si="14">+C22+H22+I22</f>
        <v>11039.5</v>
      </c>
      <c r="K22" s="147"/>
      <c r="L22" s="147"/>
      <c r="M22" s="147"/>
      <c r="N22" s="147"/>
      <c r="O22" s="147">
        <f t="shared" si="4"/>
        <v>539.5</v>
      </c>
      <c r="P22" s="147">
        <f t="shared" si="5"/>
        <v>539.5</v>
      </c>
      <c r="Q22" s="147">
        <f t="shared" si="6"/>
        <v>-539.5</v>
      </c>
    </row>
    <row r="23" spans="1:17" ht="15.75" customHeight="1" x14ac:dyDescent="0.2">
      <c r="A23" s="34" t="s">
        <v>91</v>
      </c>
      <c r="B23" s="14" t="s">
        <v>93</v>
      </c>
      <c r="C23" s="125"/>
      <c r="D23" s="125"/>
      <c r="E23" s="125"/>
      <c r="F23" s="126">
        <f t="shared" si="1"/>
        <v>0</v>
      </c>
      <c r="G23" s="126">
        <f t="shared" si="2"/>
        <v>0</v>
      </c>
      <c r="H23" s="125"/>
      <c r="I23" s="125"/>
      <c r="J23" s="126">
        <f t="shared" si="14"/>
        <v>0</v>
      </c>
      <c r="K23" s="147"/>
      <c r="L23" s="147"/>
      <c r="M23" s="147"/>
      <c r="N23" s="147"/>
      <c r="O23" s="147">
        <f t="shared" si="4"/>
        <v>0</v>
      </c>
      <c r="P23" s="147">
        <f t="shared" si="5"/>
        <v>0</v>
      </c>
      <c r="Q23" s="147">
        <f t="shared" si="6"/>
        <v>0</v>
      </c>
    </row>
    <row r="24" spans="1:17" ht="15.75" customHeight="1" x14ac:dyDescent="0.2">
      <c r="A24" s="34" t="s">
        <v>92</v>
      </c>
      <c r="B24" s="14" t="s">
        <v>94</v>
      </c>
      <c r="C24" s="125"/>
      <c r="D24" s="125"/>
      <c r="E24" s="125"/>
      <c r="F24" s="126">
        <f t="shared" si="1"/>
        <v>0</v>
      </c>
      <c r="G24" s="126">
        <f t="shared" si="2"/>
        <v>0</v>
      </c>
      <c r="H24" s="125"/>
      <c r="I24" s="125"/>
      <c r="J24" s="126">
        <f t="shared" si="14"/>
        <v>0</v>
      </c>
      <c r="K24" s="147"/>
      <c r="L24" s="147"/>
      <c r="M24" s="147"/>
      <c r="N24" s="147"/>
      <c r="O24" s="147">
        <f t="shared" si="4"/>
        <v>0</v>
      </c>
      <c r="P24" s="147">
        <f t="shared" si="5"/>
        <v>0</v>
      </c>
      <c r="Q24" s="147">
        <f t="shared" si="6"/>
        <v>0</v>
      </c>
    </row>
    <row r="25" spans="1:17" ht="15.75" customHeight="1" x14ac:dyDescent="0.2">
      <c r="A25" s="33" t="s">
        <v>18</v>
      </c>
      <c r="B25" s="22" t="s">
        <v>19</v>
      </c>
      <c r="C25" s="123">
        <f>+C26+C27+C28+C29+C30+C31</f>
        <v>9857.7000000000007</v>
      </c>
      <c r="D25" s="123">
        <f t="shared" ref="D25:I25" si="15">+D26+D27+D28+D29+D30+D31</f>
        <v>9664.2999999999993</v>
      </c>
      <c r="E25" s="123">
        <f t="shared" si="15"/>
        <v>337.1</v>
      </c>
      <c r="F25" s="123">
        <f t="shared" si="1"/>
        <v>10001.4</v>
      </c>
      <c r="G25" s="123">
        <f t="shared" si="2"/>
        <v>-143.69999999999891</v>
      </c>
      <c r="H25" s="123">
        <f t="shared" si="15"/>
        <v>160</v>
      </c>
      <c r="I25" s="123">
        <f t="shared" si="15"/>
        <v>0</v>
      </c>
      <c r="J25" s="123">
        <f>+C25+H25+I25</f>
        <v>10017.700000000001</v>
      </c>
      <c r="K25" s="147"/>
      <c r="L25" s="147"/>
      <c r="M25" s="147"/>
      <c r="N25" s="147"/>
      <c r="O25" s="147">
        <f t="shared" si="4"/>
        <v>16.300000000001091</v>
      </c>
      <c r="P25" s="147">
        <f t="shared" si="5"/>
        <v>353.40000000000146</v>
      </c>
      <c r="Q25" s="147">
        <f t="shared" si="6"/>
        <v>-16.300000000001432</v>
      </c>
    </row>
    <row r="26" spans="1:17" ht="15.75" customHeight="1" x14ac:dyDescent="0.2">
      <c r="A26" s="34" t="s">
        <v>20</v>
      </c>
      <c r="B26" s="14" t="s">
        <v>21</v>
      </c>
      <c r="C26" s="125">
        <v>543.5</v>
      </c>
      <c r="D26" s="125">
        <v>368.9</v>
      </c>
      <c r="E26" s="125">
        <v>274.60000000000002</v>
      </c>
      <c r="F26" s="126">
        <f t="shared" si="1"/>
        <v>643.5</v>
      </c>
      <c r="G26" s="126">
        <f t="shared" si="2"/>
        <v>-100</v>
      </c>
      <c r="H26" s="125">
        <v>100</v>
      </c>
      <c r="I26" s="125"/>
      <c r="J26" s="126">
        <f>+C26+H26+I26</f>
        <v>643.5</v>
      </c>
      <c r="K26" s="147"/>
      <c r="L26" s="147"/>
      <c r="M26" s="147"/>
      <c r="N26" s="147"/>
      <c r="O26" s="147">
        <f t="shared" si="4"/>
        <v>0</v>
      </c>
      <c r="P26" s="147">
        <f t="shared" si="5"/>
        <v>274.60000000000002</v>
      </c>
      <c r="Q26" s="147">
        <f t="shared" si="6"/>
        <v>0</v>
      </c>
    </row>
    <row r="27" spans="1:17" ht="15.75" customHeight="1" x14ac:dyDescent="0.2">
      <c r="A27" s="34" t="s">
        <v>22</v>
      </c>
      <c r="B27" s="14" t="s">
        <v>23</v>
      </c>
      <c r="C27" s="125">
        <v>6302.8</v>
      </c>
      <c r="D27" s="125">
        <v>6286.5</v>
      </c>
      <c r="E27" s="125"/>
      <c r="F27" s="126">
        <f t="shared" si="1"/>
        <v>6286.5</v>
      </c>
      <c r="G27" s="126">
        <f t="shared" si="2"/>
        <v>16.300000000000182</v>
      </c>
      <c r="H27" s="125"/>
      <c r="I27" s="125">
        <v>0</v>
      </c>
      <c r="J27" s="126">
        <f t="shared" ref="J27:J31" si="16">+C27+H27+I27</f>
        <v>6302.8</v>
      </c>
      <c r="K27" s="147"/>
      <c r="L27" s="147"/>
      <c r="M27" s="147"/>
      <c r="N27" s="147"/>
      <c r="O27" s="147">
        <f t="shared" si="4"/>
        <v>16.300000000000182</v>
      </c>
      <c r="P27" s="147">
        <f t="shared" si="5"/>
        <v>16.300000000000182</v>
      </c>
      <c r="Q27" s="147">
        <f t="shared" si="6"/>
        <v>-16.300000000000182</v>
      </c>
    </row>
    <row r="28" spans="1:17" ht="15.75" customHeight="1" x14ac:dyDescent="0.2">
      <c r="A28" s="34" t="s">
        <v>24</v>
      </c>
      <c r="B28" s="14" t="s">
        <v>25</v>
      </c>
      <c r="C28" s="125">
        <v>525</v>
      </c>
      <c r="D28" s="125">
        <v>525</v>
      </c>
      <c r="E28" s="125"/>
      <c r="F28" s="126">
        <f t="shared" si="1"/>
        <v>525</v>
      </c>
      <c r="G28" s="126">
        <f t="shared" si="2"/>
        <v>0</v>
      </c>
      <c r="H28" s="125"/>
      <c r="I28" s="125"/>
      <c r="J28" s="126">
        <f t="shared" si="16"/>
        <v>525</v>
      </c>
      <c r="K28" s="147"/>
      <c r="L28" s="147"/>
      <c r="M28" s="147"/>
      <c r="N28" s="147"/>
      <c r="O28" s="147">
        <f t="shared" si="4"/>
        <v>0</v>
      </c>
      <c r="P28" s="147">
        <f t="shared" si="5"/>
        <v>0</v>
      </c>
      <c r="Q28" s="147">
        <f t="shared" si="6"/>
        <v>0</v>
      </c>
    </row>
    <row r="29" spans="1:17" ht="15.75" customHeight="1" x14ac:dyDescent="0.2">
      <c r="A29" s="34" t="s">
        <v>95</v>
      </c>
      <c r="B29" s="14" t="s">
        <v>97</v>
      </c>
      <c r="C29" s="125">
        <v>125</v>
      </c>
      <c r="D29" s="125">
        <v>125</v>
      </c>
      <c r="E29" s="125">
        <v>60</v>
      </c>
      <c r="F29" s="126">
        <f t="shared" si="1"/>
        <v>185</v>
      </c>
      <c r="G29" s="126">
        <f t="shared" si="2"/>
        <v>-60</v>
      </c>
      <c r="H29" s="125">
        <v>60</v>
      </c>
      <c r="I29" s="125"/>
      <c r="J29" s="126">
        <f t="shared" si="16"/>
        <v>185</v>
      </c>
      <c r="K29" s="147"/>
      <c r="L29" s="147"/>
      <c r="M29" s="147"/>
      <c r="N29" s="147"/>
      <c r="O29" s="147">
        <f t="shared" si="4"/>
        <v>0</v>
      </c>
      <c r="P29" s="147">
        <f t="shared" si="5"/>
        <v>60</v>
      </c>
      <c r="Q29" s="147">
        <f t="shared" si="6"/>
        <v>0</v>
      </c>
    </row>
    <row r="30" spans="1:17" ht="15.75" customHeight="1" x14ac:dyDescent="0.2">
      <c r="A30" s="34" t="s">
        <v>26</v>
      </c>
      <c r="B30" s="14" t="s">
        <v>27</v>
      </c>
      <c r="C30" s="125">
        <v>99.9</v>
      </c>
      <c r="D30" s="125">
        <v>99.9</v>
      </c>
      <c r="E30" s="125"/>
      <c r="F30" s="126">
        <f t="shared" si="1"/>
        <v>99.9</v>
      </c>
      <c r="G30" s="126">
        <f t="shared" si="2"/>
        <v>0</v>
      </c>
      <c r="H30" s="125"/>
      <c r="I30" s="125"/>
      <c r="J30" s="126">
        <f t="shared" si="16"/>
        <v>99.9</v>
      </c>
      <c r="K30" s="147"/>
      <c r="L30" s="147"/>
      <c r="M30" s="147"/>
      <c r="N30" s="147"/>
      <c r="O30" s="147">
        <f t="shared" si="4"/>
        <v>0</v>
      </c>
      <c r="P30" s="147">
        <f t="shared" si="5"/>
        <v>0</v>
      </c>
      <c r="Q30" s="147">
        <f t="shared" si="6"/>
        <v>0</v>
      </c>
    </row>
    <row r="31" spans="1:17" ht="15.75" customHeight="1" x14ac:dyDescent="0.2">
      <c r="A31" s="34" t="s">
        <v>96</v>
      </c>
      <c r="B31" s="14" t="s">
        <v>98</v>
      </c>
      <c r="C31" s="125">
        <v>2261.5</v>
      </c>
      <c r="D31" s="125">
        <v>2259</v>
      </c>
      <c r="E31" s="125">
        <v>2.5</v>
      </c>
      <c r="F31" s="126">
        <f t="shared" si="1"/>
        <v>2261.5</v>
      </c>
      <c r="G31" s="126">
        <f t="shared" si="2"/>
        <v>0</v>
      </c>
      <c r="H31" s="125">
        <v>0</v>
      </c>
      <c r="I31" s="125"/>
      <c r="J31" s="126">
        <f t="shared" si="16"/>
        <v>2261.5</v>
      </c>
      <c r="K31" s="147"/>
      <c r="L31" s="147"/>
      <c r="M31" s="147"/>
      <c r="N31" s="147"/>
      <c r="O31" s="147">
        <f t="shared" si="4"/>
        <v>0</v>
      </c>
      <c r="P31" s="147">
        <f t="shared" si="5"/>
        <v>2.5</v>
      </c>
      <c r="Q31" s="147">
        <f t="shared" si="6"/>
        <v>0</v>
      </c>
    </row>
    <row r="32" spans="1:17" ht="15.75" customHeight="1" x14ac:dyDescent="0.2">
      <c r="A32" s="33" t="s">
        <v>28</v>
      </c>
      <c r="B32" s="22" t="s">
        <v>29</v>
      </c>
      <c r="C32" s="123">
        <f>+C33+C34+C35</f>
        <v>878.4</v>
      </c>
      <c r="D32" s="123">
        <f t="shared" ref="D32:I32" si="17">+D33+D34+D35</f>
        <v>874.3</v>
      </c>
      <c r="E32" s="123">
        <f t="shared" si="17"/>
        <v>4.0999999999999996</v>
      </c>
      <c r="F32" s="123">
        <f t="shared" si="1"/>
        <v>878.4</v>
      </c>
      <c r="G32" s="123">
        <f t="shared" si="2"/>
        <v>0</v>
      </c>
      <c r="H32" s="123">
        <f t="shared" si="17"/>
        <v>0</v>
      </c>
      <c r="I32" s="123">
        <f t="shared" si="17"/>
        <v>0</v>
      </c>
      <c r="J32" s="123">
        <f>+C32+H32+I32</f>
        <v>878.4</v>
      </c>
      <c r="K32" s="147"/>
      <c r="L32" s="147"/>
      <c r="M32" s="147"/>
      <c r="N32" s="147"/>
      <c r="O32" s="147">
        <f t="shared" si="4"/>
        <v>0</v>
      </c>
      <c r="P32" s="147">
        <f t="shared" si="5"/>
        <v>4.1000000000000227</v>
      </c>
      <c r="Q32" s="147">
        <f t="shared" si="6"/>
        <v>-2.3092638912203256E-14</v>
      </c>
    </row>
    <row r="33" spans="1:17" ht="15.75" customHeight="1" x14ac:dyDescent="0.2">
      <c r="A33" s="34" t="s">
        <v>99</v>
      </c>
      <c r="B33" s="14" t="s">
        <v>101</v>
      </c>
      <c r="C33" s="125">
        <v>124.3</v>
      </c>
      <c r="D33" s="125">
        <v>124.3</v>
      </c>
      <c r="E33" s="125">
        <f>C33-D33</f>
        <v>0</v>
      </c>
      <c r="F33" s="126">
        <f t="shared" si="1"/>
        <v>124.3</v>
      </c>
      <c r="G33" s="126">
        <f t="shared" si="2"/>
        <v>0</v>
      </c>
      <c r="H33" s="126"/>
      <c r="I33" s="126"/>
      <c r="J33" s="126">
        <f>+C33+H33+I33</f>
        <v>124.3</v>
      </c>
      <c r="K33" s="147"/>
      <c r="L33" s="147"/>
      <c r="M33" s="147"/>
      <c r="N33" s="147"/>
      <c r="O33" s="147">
        <f t="shared" si="4"/>
        <v>0</v>
      </c>
      <c r="P33" s="147">
        <f t="shared" si="5"/>
        <v>0</v>
      </c>
      <c r="Q33" s="147">
        <f t="shared" si="6"/>
        <v>0</v>
      </c>
    </row>
    <row r="34" spans="1:17" ht="15.75" customHeight="1" x14ac:dyDescent="0.2">
      <c r="A34" s="34" t="s">
        <v>100</v>
      </c>
      <c r="B34" s="14" t="s">
        <v>102</v>
      </c>
      <c r="C34" s="125"/>
      <c r="D34" s="125"/>
      <c r="E34" s="125">
        <f t="shared" ref="E34" si="18">C34-D34</f>
        <v>0</v>
      </c>
      <c r="F34" s="126">
        <f t="shared" si="1"/>
        <v>0</v>
      </c>
      <c r="G34" s="126">
        <f t="shared" si="2"/>
        <v>0</v>
      </c>
      <c r="H34" s="126"/>
      <c r="I34" s="126"/>
      <c r="J34" s="126">
        <f t="shared" ref="J34:J35" si="19">+C34+H34+I34</f>
        <v>0</v>
      </c>
      <c r="K34" s="147"/>
      <c r="L34" s="147"/>
      <c r="M34" s="147"/>
      <c r="N34" s="147"/>
      <c r="O34" s="147">
        <f t="shared" si="4"/>
        <v>0</v>
      </c>
      <c r="P34" s="147">
        <f t="shared" si="5"/>
        <v>0</v>
      </c>
      <c r="Q34" s="147">
        <f t="shared" si="6"/>
        <v>0</v>
      </c>
    </row>
    <row r="35" spans="1:17" ht="15.75" customHeight="1" x14ac:dyDescent="0.2">
      <c r="A35" s="34" t="s">
        <v>30</v>
      </c>
      <c r="B35" s="14" t="s">
        <v>31</v>
      </c>
      <c r="C35" s="125">
        <v>754.1</v>
      </c>
      <c r="D35" s="125">
        <v>750</v>
      </c>
      <c r="E35" s="125">
        <v>4.0999999999999996</v>
      </c>
      <c r="F35" s="126">
        <f t="shared" si="1"/>
        <v>754.1</v>
      </c>
      <c r="G35" s="126">
        <f t="shared" si="2"/>
        <v>0</v>
      </c>
      <c r="H35" s="125"/>
      <c r="I35" s="125"/>
      <c r="J35" s="126">
        <f t="shared" si="19"/>
        <v>754.1</v>
      </c>
      <c r="K35" s="147"/>
      <c r="L35" s="147"/>
      <c r="M35" s="147"/>
      <c r="N35" s="147"/>
      <c r="O35" s="147">
        <f t="shared" si="4"/>
        <v>0</v>
      </c>
      <c r="P35" s="147">
        <f t="shared" si="5"/>
        <v>4.1000000000000227</v>
      </c>
      <c r="Q35" s="147">
        <f t="shared" si="6"/>
        <v>-2.3092638912203256E-14</v>
      </c>
    </row>
    <row r="36" spans="1:17" ht="15.75" customHeight="1" x14ac:dyDescent="0.2">
      <c r="A36" s="33" t="s">
        <v>32</v>
      </c>
      <c r="B36" s="22" t="s">
        <v>33</v>
      </c>
      <c r="C36" s="123">
        <f>+C37+C38+C39+C40</f>
        <v>2070.6999999999998</v>
      </c>
      <c r="D36" s="123">
        <f t="shared" ref="D36:I36" si="20">+D37+D38+D39+D40</f>
        <v>2021.9</v>
      </c>
      <c r="E36" s="123">
        <f t="shared" si="20"/>
        <v>48.8</v>
      </c>
      <c r="F36" s="123">
        <f t="shared" si="1"/>
        <v>2070.7000000000003</v>
      </c>
      <c r="G36" s="123">
        <f t="shared" si="2"/>
        <v>0</v>
      </c>
      <c r="H36" s="123">
        <f t="shared" si="20"/>
        <v>0</v>
      </c>
      <c r="I36" s="123">
        <f t="shared" si="20"/>
        <v>0</v>
      </c>
      <c r="J36" s="123">
        <f>+C36+H36+I36</f>
        <v>2070.6999999999998</v>
      </c>
      <c r="K36" s="147"/>
      <c r="L36" s="147"/>
      <c r="M36" s="147"/>
      <c r="N36" s="147"/>
      <c r="O36" s="147">
        <f t="shared" si="4"/>
        <v>0</v>
      </c>
      <c r="P36" s="147">
        <f t="shared" si="5"/>
        <v>48.799999999999727</v>
      </c>
      <c r="Q36" s="147">
        <f t="shared" si="6"/>
        <v>2.7000623958883807E-13</v>
      </c>
    </row>
    <row r="37" spans="1:17" ht="15.75" customHeight="1" x14ac:dyDescent="0.2">
      <c r="A37" s="34" t="s">
        <v>103</v>
      </c>
      <c r="B37" s="14" t="s">
        <v>106</v>
      </c>
      <c r="C37" s="126"/>
      <c r="D37" s="126"/>
      <c r="E37" s="126"/>
      <c r="F37" s="126">
        <f t="shared" si="1"/>
        <v>0</v>
      </c>
      <c r="G37" s="126">
        <f t="shared" si="2"/>
        <v>0</v>
      </c>
      <c r="H37" s="126"/>
      <c r="I37" s="126"/>
      <c r="J37" s="126">
        <f>+C37+H37+I37</f>
        <v>0</v>
      </c>
      <c r="K37" s="147"/>
      <c r="L37" s="147"/>
      <c r="M37" s="147"/>
      <c r="N37" s="147"/>
      <c r="O37" s="147">
        <f t="shared" si="4"/>
        <v>0</v>
      </c>
      <c r="P37" s="147">
        <f t="shared" si="5"/>
        <v>0</v>
      </c>
      <c r="Q37" s="147">
        <f t="shared" si="6"/>
        <v>0</v>
      </c>
    </row>
    <row r="38" spans="1:17" ht="15.75" customHeight="1" x14ac:dyDescent="0.2">
      <c r="A38" s="34" t="s">
        <v>104</v>
      </c>
      <c r="B38" s="14" t="s">
        <v>107</v>
      </c>
      <c r="C38" s="126"/>
      <c r="D38" s="126"/>
      <c r="E38" s="126"/>
      <c r="F38" s="126">
        <f t="shared" si="1"/>
        <v>0</v>
      </c>
      <c r="G38" s="126">
        <f t="shared" si="2"/>
        <v>0</v>
      </c>
      <c r="H38" s="126"/>
      <c r="I38" s="126"/>
      <c r="J38" s="126">
        <f t="shared" ref="J38:J40" si="21">+C38+H38+I38</f>
        <v>0</v>
      </c>
      <c r="K38" s="147"/>
      <c r="L38" s="147"/>
      <c r="M38" s="147"/>
      <c r="N38" s="147"/>
      <c r="O38" s="147">
        <f t="shared" si="4"/>
        <v>0</v>
      </c>
      <c r="P38" s="147">
        <f t="shared" si="5"/>
        <v>0</v>
      </c>
      <c r="Q38" s="147">
        <f t="shared" si="6"/>
        <v>0</v>
      </c>
    </row>
    <row r="39" spans="1:17" ht="15.75" customHeight="1" x14ac:dyDescent="0.2">
      <c r="A39" s="34" t="s">
        <v>105</v>
      </c>
      <c r="B39" s="14" t="s">
        <v>108</v>
      </c>
      <c r="C39" s="126"/>
      <c r="D39" s="126"/>
      <c r="E39" s="126"/>
      <c r="F39" s="126">
        <f t="shared" si="1"/>
        <v>0</v>
      </c>
      <c r="G39" s="126">
        <f t="shared" si="2"/>
        <v>0</v>
      </c>
      <c r="H39" s="126"/>
      <c r="I39" s="126"/>
      <c r="J39" s="126">
        <f t="shared" si="21"/>
        <v>0</v>
      </c>
      <c r="K39" s="147"/>
      <c r="L39" s="147"/>
      <c r="M39" s="147"/>
      <c r="N39" s="147"/>
      <c r="O39" s="147">
        <f t="shared" si="4"/>
        <v>0</v>
      </c>
      <c r="P39" s="147">
        <f t="shared" si="5"/>
        <v>0</v>
      </c>
      <c r="Q39" s="147">
        <f t="shared" si="6"/>
        <v>0</v>
      </c>
    </row>
    <row r="40" spans="1:17" ht="15.75" customHeight="1" x14ac:dyDescent="0.2">
      <c r="A40" s="34" t="s">
        <v>34</v>
      </c>
      <c r="B40" s="14" t="s">
        <v>35</v>
      </c>
      <c r="C40" s="125">
        <v>2070.6999999999998</v>
      </c>
      <c r="D40" s="125">
        <v>2021.9</v>
      </c>
      <c r="E40" s="125">
        <v>48.8</v>
      </c>
      <c r="F40" s="126">
        <f t="shared" si="1"/>
        <v>2070.7000000000003</v>
      </c>
      <c r="G40" s="126">
        <f t="shared" si="2"/>
        <v>0</v>
      </c>
      <c r="H40" s="125">
        <v>0</v>
      </c>
      <c r="I40" s="125"/>
      <c r="J40" s="126">
        <f t="shared" si="21"/>
        <v>2070.6999999999998</v>
      </c>
      <c r="K40" s="147"/>
      <c r="L40" s="147"/>
      <c r="M40" s="147"/>
      <c r="N40" s="147"/>
      <c r="O40" s="147">
        <f t="shared" si="4"/>
        <v>0</v>
      </c>
      <c r="P40" s="147">
        <f t="shared" si="5"/>
        <v>48.799999999999727</v>
      </c>
      <c r="Q40" s="147">
        <f t="shared" si="6"/>
        <v>2.7000623958883807E-13</v>
      </c>
    </row>
    <row r="41" spans="1:17" ht="15.75" customHeight="1" x14ac:dyDescent="0.2">
      <c r="A41" s="33" t="s">
        <v>36</v>
      </c>
      <c r="B41" s="22" t="s">
        <v>37</v>
      </c>
      <c r="C41" s="123">
        <f>+C42+C43+C44</f>
        <v>587.5</v>
      </c>
      <c r="D41" s="123">
        <f t="shared" ref="D41:I41" si="22">+D42+D43+D44</f>
        <v>398</v>
      </c>
      <c r="E41" s="123">
        <f t="shared" si="22"/>
        <v>0</v>
      </c>
      <c r="F41" s="123">
        <f t="shared" si="1"/>
        <v>398</v>
      </c>
      <c r="G41" s="123">
        <f t="shared" si="2"/>
        <v>189.5</v>
      </c>
      <c r="H41" s="123">
        <f t="shared" si="22"/>
        <v>-189.5</v>
      </c>
      <c r="I41" s="123">
        <f t="shared" si="22"/>
        <v>0</v>
      </c>
      <c r="J41" s="123">
        <f>+C41+H41+I41</f>
        <v>398</v>
      </c>
      <c r="K41" s="147"/>
      <c r="L41" s="147"/>
      <c r="M41" s="147"/>
      <c r="N41" s="147"/>
      <c r="O41" s="147">
        <f t="shared" si="4"/>
        <v>0</v>
      </c>
      <c r="P41" s="147">
        <f t="shared" si="5"/>
        <v>0</v>
      </c>
      <c r="Q41" s="147">
        <f t="shared" si="6"/>
        <v>0</v>
      </c>
    </row>
    <row r="42" spans="1:17" ht="15.75" customHeight="1" x14ac:dyDescent="0.2">
      <c r="A42" s="34" t="s">
        <v>109</v>
      </c>
      <c r="B42" s="14" t="s">
        <v>110</v>
      </c>
      <c r="C42" s="125"/>
      <c r="D42" s="125"/>
      <c r="E42" s="125"/>
      <c r="F42" s="126">
        <f t="shared" si="1"/>
        <v>0</v>
      </c>
      <c r="G42" s="126">
        <f t="shared" si="2"/>
        <v>0</v>
      </c>
      <c r="H42" s="125"/>
      <c r="I42" s="125"/>
      <c r="J42" s="126">
        <f>+C42+H42+I42</f>
        <v>0</v>
      </c>
      <c r="K42" s="147"/>
      <c r="L42" s="147"/>
      <c r="M42" s="147"/>
      <c r="N42" s="147"/>
      <c r="O42" s="147">
        <f t="shared" si="4"/>
        <v>0</v>
      </c>
      <c r="P42" s="147">
        <f t="shared" si="5"/>
        <v>0</v>
      </c>
      <c r="Q42" s="147">
        <f t="shared" si="6"/>
        <v>0</v>
      </c>
    </row>
    <row r="43" spans="1:17" ht="15.75" customHeight="1" x14ac:dyDescent="0.2">
      <c r="A43" s="34" t="s">
        <v>38</v>
      </c>
      <c r="B43" s="14" t="s">
        <v>39</v>
      </c>
      <c r="C43" s="125">
        <v>587.5</v>
      </c>
      <c r="D43" s="125">
        <v>398</v>
      </c>
      <c r="E43" s="125"/>
      <c r="F43" s="126">
        <f t="shared" si="1"/>
        <v>398</v>
      </c>
      <c r="G43" s="126">
        <f t="shared" si="2"/>
        <v>189.5</v>
      </c>
      <c r="H43" s="125">
        <v>-189.5</v>
      </c>
      <c r="I43" s="125">
        <v>0</v>
      </c>
      <c r="J43" s="126">
        <f t="shared" ref="J43:J44" si="23">+C43+H43+I43</f>
        <v>398</v>
      </c>
      <c r="K43" s="147"/>
      <c r="L43" s="147"/>
      <c r="M43" s="147"/>
      <c r="N43" s="147"/>
      <c r="O43" s="147">
        <f t="shared" si="4"/>
        <v>0</v>
      </c>
      <c r="P43" s="147">
        <f t="shared" si="5"/>
        <v>0</v>
      </c>
      <c r="Q43" s="147">
        <f t="shared" si="6"/>
        <v>0</v>
      </c>
    </row>
    <row r="44" spans="1:17" ht="15.75" customHeight="1" x14ac:dyDescent="0.2">
      <c r="A44" s="34" t="s">
        <v>38</v>
      </c>
      <c r="B44" s="14" t="s">
        <v>111</v>
      </c>
      <c r="C44" s="125"/>
      <c r="D44" s="125"/>
      <c r="E44" s="125"/>
      <c r="F44" s="126">
        <f t="shared" si="1"/>
        <v>0</v>
      </c>
      <c r="G44" s="126">
        <f t="shared" si="2"/>
        <v>0</v>
      </c>
      <c r="H44" s="125"/>
      <c r="I44" s="125"/>
      <c r="J44" s="126">
        <f t="shared" si="23"/>
        <v>0</v>
      </c>
      <c r="K44" s="147"/>
      <c r="L44" s="147"/>
      <c r="M44" s="147"/>
      <c r="N44" s="147"/>
      <c r="O44" s="147">
        <f t="shared" si="4"/>
        <v>0</v>
      </c>
      <c r="P44" s="147">
        <f t="shared" si="5"/>
        <v>0</v>
      </c>
      <c r="Q44" s="147">
        <f t="shared" si="6"/>
        <v>0</v>
      </c>
    </row>
    <row r="45" spans="1:17" ht="15.75" customHeight="1" x14ac:dyDescent="0.2">
      <c r="A45" s="33" t="s">
        <v>40</v>
      </c>
      <c r="B45" s="22" t="s">
        <v>119</v>
      </c>
      <c r="C45" s="123">
        <f>+C46+C47+C48+C49+C50+C51+C52+C53+C54</f>
        <v>582</v>
      </c>
      <c r="D45" s="123">
        <f t="shared" ref="D45:I45" si="24">+D46+D47+D48+D49+D50+D51+D52+D53+D54</f>
        <v>582</v>
      </c>
      <c r="E45" s="123">
        <f t="shared" si="24"/>
        <v>0</v>
      </c>
      <c r="F45" s="123">
        <f t="shared" si="1"/>
        <v>582</v>
      </c>
      <c r="G45" s="123">
        <f t="shared" si="2"/>
        <v>0</v>
      </c>
      <c r="H45" s="123">
        <f t="shared" si="24"/>
        <v>0</v>
      </c>
      <c r="I45" s="123">
        <f t="shared" si="24"/>
        <v>0</v>
      </c>
      <c r="J45" s="123">
        <f>+C45+H45+I45</f>
        <v>582</v>
      </c>
      <c r="K45" s="147"/>
      <c r="L45" s="147"/>
      <c r="M45" s="147"/>
      <c r="N45" s="147"/>
      <c r="O45" s="147">
        <f t="shared" si="4"/>
        <v>0</v>
      </c>
      <c r="P45" s="147">
        <f t="shared" si="5"/>
        <v>0</v>
      </c>
      <c r="Q45" s="147">
        <f t="shared" si="6"/>
        <v>0</v>
      </c>
    </row>
    <row r="46" spans="1:17" ht="15.75" customHeight="1" x14ac:dyDescent="0.2">
      <c r="A46" s="34" t="s">
        <v>42</v>
      </c>
      <c r="B46" s="14" t="s">
        <v>43</v>
      </c>
      <c r="C46" s="125">
        <v>450</v>
      </c>
      <c r="D46" s="125">
        <v>450</v>
      </c>
      <c r="E46" s="125"/>
      <c r="F46" s="126">
        <f t="shared" si="1"/>
        <v>450</v>
      </c>
      <c r="G46" s="126">
        <f t="shared" si="2"/>
        <v>0</v>
      </c>
      <c r="H46" s="125"/>
      <c r="I46" s="125"/>
      <c r="J46" s="126">
        <f>+C46+H46+I46</f>
        <v>450</v>
      </c>
      <c r="K46" s="147"/>
      <c r="L46" s="147"/>
      <c r="M46" s="147"/>
      <c r="N46" s="147"/>
      <c r="O46" s="147">
        <f t="shared" si="4"/>
        <v>0</v>
      </c>
      <c r="P46" s="147">
        <f t="shared" si="5"/>
        <v>0</v>
      </c>
      <c r="Q46" s="147">
        <f t="shared" si="6"/>
        <v>0</v>
      </c>
    </row>
    <row r="47" spans="1:17" ht="15.75" customHeight="1" x14ac:dyDescent="0.2">
      <c r="A47" s="34" t="s">
        <v>112</v>
      </c>
      <c r="B47" s="14" t="s">
        <v>113</v>
      </c>
      <c r="C47" s="125"/>
      <c r="D47" s="125"/>
      <c r="E47" s="125"/>
      <c r="F47" s="126">
        <f t="shared" si="1"/>
        <v>0</v>
      </c>
      <c r="G47" s="126">
        <f t="shared" si="2"/>
        <v>0</v>
      </c>
      <c r="H47" s="125"/>
      <c r="I47" s="125"/>
      <c r="J47" s="126">
        <f t="shared" ref="J47:J54" si="25">+C47+H47+I47</f>
        <v>0</v>
      </c>
      <c r="K47" s="147"/>
      <c r="L47" s="147"/>
      <c r="M47" s="147"/>
      <c r="N47" s="147"/>
      <c r="O47" s="147">
        <f t="shared" si="4"/>
        <v>0</v>
      </c>
      <c r="P47" s="147">
        <f t="shared" si="5"/>
        <v>0</v>
      </c>
      <c r="Q47" s="147">
        <f t="shared" si="6"/>
        <v>0</v>
      </c>
    </row>
    <row r="48" spans="1:17" ht="15.75" customHeight="1" x14ac:dyDescent="0.2">
      <c r="A48" s="34" t="s">
        <v>44</v>
      </c>
      <c r="B48" s="14" t="s">
        <v>45</v>
      </c>
      <c r="C48" s="125"/>
      <c r="D48" s="125"/>
      <c r="E48" s="125"/>
      <c r="F48" s="126">
        <f t="shared" si="1"/>
        <v>0</v>
      </c>
      <c r="G48" s="126">
        <f t="shared" si="2"/>
        <v>0</v>
      </c>
      <c r="H48" s="125"/>
      <c r="I48" s="125"/>
      <c r="J48" s="126">
        <f t="shared" si="25"/>
        <v>0</v>
      </c>
      <c r="K48" s="147"/>
      <c r="L48" s="147"/>
      <c r="M48" s="147"/>
      <c r="N48" s="147"/>
      <c r="O48" s="147">
        <f t="shared" si="4"/>
        <v>0</v>
      </c>
      <c r="P48" s="147">
        <f t="shared" si="5"/>
        <v>0</v>
      </c>
      <c r="Q48" s="147">
        <f t="shared" si="6"/>
        <v>0</v>
      </c>
    </row>
    <row r="49" spans="1:17" ht="15.75" customHeight="1" x14ac:dyDescent="0.2">
      <c r="A49" s="34" t="s">
        <v>46</v>
      </c>
      <c r="B49" s="14" t="s">
        <v>47</v>
      </c>
      <c r="C49" s="125"/>
      <c r="D49" s="125"/>
      <c r="E49" s="125"/>
      <c r="F49" s="126">
        <f t="shared" si="1"/>
        <v>0</v>
      </c>
      <c r="G49" s="126">
        <f t="shared" si="2"/>
        <v>0</v>
      </c>
      <c r="H49" s="125"/>
      <c r="I49" s="125"/>
      <c r="J49" s="126">
        <f t="shared" si="25"/>
        <v>0</v>
      </c>
      <c r="K49" s="147"/>
      <c r="L49" s="147"/>
      <c r="M49" s="147"/>
      <c r="N49" s="147"/>
      <c r="O49" s="147">
        <f t="shared" si="4"/>
        <v>0</v>
      </c>
      <c r="P49" s="147">
        <f t="shared" si="5"/>
        <v>0</v>
      </c>
      <c r="Q49" s="147">
        <f t="shared" si="6"/>
        <v>0</v>
      </c>
    </row>
    <row r="50" spans="1:17" ht="15.75" customHeight="1" x14ac:dyDescent="0.2">
      <c r="A50" s="34" t="s">
        <v>48</v>
      </c>
      <c r="B50" s="14" t="s">
        <v>49</v>
      </c>
      <c r="C50" s="125"/>
      <c r="D50" s="125"/>
      <c r="E50" s="125"/>
      <c r="F50" s="126">
        <f t="shared" si="1"/>
        <v>0</v>
      </c>
      <c r="G50" s="126">
        <f t="shared" si="2"/>
        <v>0</v>
      </c>
      <c r="H50" s="125"/>
      <c r="I50" s="125"/>
      <c r="J50" s="126">
        <f t="shared" si="25"/>
        <v>0</v>
      </c>
      <c r="K50" s="147"/>
      <c r="L50" s="147"/>
      <c r="M50" s="147"/>
      <c r="N50" s="147"/>
      <c r="O50" s="147">
        <f t="shared" si="4"/>
        <v>0</v>
      </c>
      <c r="P50" s="147">
        <f t="shared" si="5"/>
        <v>0</v>
      </c>
      <c r="Q50" s="147">
        <f t="shared" si="6"/>
        <v>0</v>
      </c>
    </row>
    <row r="51" spans="1:17" ht="15.75" customHeight="1" x14ac:dyDescent="0.2">
      <c r="A51" s="34" t="s">
        <v>50</v>
      </c>
      <c r="B51" s="14" t="s">
        <v>51</v>
      </c>
      <c r="C51" s="125">
        <v>132</v>
      </c>
      <c r="D51" s="125">
        <v>132</v>
      </c>
      <c r="E51" s="125"/>
      <c r="F51" s="126">
        <f t="shared" si="1"/>
        <v>132</v>
      </c>
      <c r="G51" s="126">
        <f t="shared" si="2"/>
        <v>0</v>
      </c>
      <c r="H51" s="125"/>
      <c r="I51" s="125"/>
      <c r="J51" s="126">
        <f t="shared" si="25"/>
        <v>132</v>
      </c>
      <c r="K51" s="147"/>
      <c r="L51" s="147"/>
      <c r="M51" s="147"/>
      <c r="N51" s="147"/>
      <c r="O51" s="147">
        <f t="shared" si="4"/>
        <v>0</v>
      </c>
      <c r="P51" s="147">
        <f t="shared" si="5"/>
        <v>0</v>
      </c>
      <c r="Q51" s="147">
        <f t="shared" si="6"/>
        <v>0</v>
      </c>
    </row>
    <row r="52" spans="1:17" ht="15.75" customHeight="1" x14ac:dyDescent="0.2">
      <c r="A52" s="34" t="s">
        <v>52</v>
      </c>
      <c r="B52" s="14" t="s">
        <v>53</v>
      </c>
      <c r="C52" s="125"/>
      <c r="D52" s="125"/>
      <c r="E52" s="125"/>
      <c r="F52" s="126">
        <f t="shared" si="1"/>
        <v>0</v>
      </c>
      <c r="G52" s="126">
        <f t="shared" si="2"/>
        <v>0</v>
      </c>
      <c r="H52" s="125"/>
      <c r="I52" s="125"/>
      <c r="J52" s="126">
        <f t="shared" si="25"/>
        <v>0</v>
      </c>
      <c r="K52" s="147"/>
      <c r="L52" s="147"/>
      <c r="M52" s="147"/>
      <c r="N52" s="147"/>
      <c r="O52" s="147">
        <f t="shared" si="4"/>
        <v>0</v>
      </c>
      <c r="P52" s="147">
        <f t="shared" si="5"/>
        <v>0</v>
      </c>
      <c r="Q52" s="147">
        <f t="shared" si="6"/>
        <v>0</v>
      </c>
    </row>
    <row r="53" spans="1:17" ht="15.75" customHeight="1" x14ac:dyDescent="0.2">
      <c r="A53" s="34" t="s">
        <v>114</v>
      </c>
      <c r="B53" s="14" t="s">
        <v>116</v>
      </c>
      <c r="C53" s="125"/>
      <c r="D53" s="125"/>
      <c r="E53" s="125"/>
      <c r="F53" s="126">
        <f t="shared" si="1"/>
        <v>0</v>
      </c>
      <c r="G53" s="126">
        <f t="shared" si="2"/>
        <v>0</v>
      </c>
      <c r="H53" s="125"/>
      <c r="I53" s="125"/>
      <c r="J53" s="126">
        <f t="shared" si="25"/>
        <v>0</v>
      </c>
      <c r="K53" s="147"/>
      <c r="L53" s="147"/>
      <c r="M53" s="147"/>
      <c r="N53" s="147"/>
      <c r="O53" s="147">
        <f t="shared" si="4"/>
        <v>0</v>
      </c>
      <c r="P53" s="147">
        <f t="shared" si="5"/>
        <v>0</v>
      </c>
      <c r="Q53" s="147">
        <f t="shared" si="6"/>
        <v>0</v>
      </c>
    </row>
    <row r="54" spans="1:17" ht="15.75" customHeight="1" x14ac:dyDescent="0.2">
      <c r="A54" s="34" t="s">
        <v>115</v>
      </c>
      <c r="B54" s="14" t="s">
        <v>117</v>
      </c>
      <c r="C54" s="125"/>
      <c r="D54" s="125"/>
      <c r="E54" s="125"/>
      <c r="F54" s="126">
        <f t="shared" si="1"/>
        <v>0</v>
      </c>
      <c r="G54" s="126">
        <f t="shared" si="2"/>
        <v>0</v>
      </c>
      <c r="H54" s="125"/>
      <c r="I54" s="125"/>
      <c r="J54" s="126">
        <f t="shared" si="25"/>
        <v>0</v>
      </c>
      <c r="K54" s="147"/>
      <c r="L54" s="147"/>
      <c r="M54" s="147"/>
      <c r="N54" s="147"/>
      <c r="O54" s="147">
        <f t="shared" si="4"/>
        <v>0</v>
      </c>
      <c r="P54" s="147">
        <f t="shared" si="5"/>
        <v>0</v>
      </c>
      <c r="Q54" s="147">
        <f t="shared" si="6"/>
        <v>0</v>
      </c>
    </row>
    <row r="55" spans="1:17" ht="15.75" customHeight="1" x14ac:dyDescent="0.2">
      <c r="A55" s="33" t="s">
        <v>54</v>
      </c>
      <c r="B55" s="22" t="s">
        <v>118</v>
      </c>
      <c r="C55" s="123">
        <f>+C56+C57</f>
        <v>2702.4</v>
      </c>
      <c r="D55" s="123">
        <f t="shared" ref="D55:H55" si="26">+D56+D57</f>
        <v>2675.7</v>
      </c>
      <c r="E55" s="123">
        <f t="shared" si="26"/>
        <v>0.7</v>
      </c>
      <c r="F55" s="123">
        <f t="shared" si="1"/>
        <v>2676.3999999999996</v>
      </c>
      <c r="G55" s="123">
        <f t="shared" si="2"/>
        <v>26.000000000000455</v>
      </c>
      <c r="H55" s="123">
        <f t="shared" si="26"/>
        <v>-26</v>
      </c>
      <c r="I55" s="123">
        <f>+I56+I57</f>
        <v>0</v>
      </c>
      <c r="J55" s="123">
        <f t="shared" ref="J55:J77" si="27">+C55+H55+I55</f>
        <v>2676.4</v>
      </c>
      <c r="K55" s="147"/>
      <c r="L55" s="147"/>
      <c r="M55" s="147"/>
      <c r="N55" s="147"/>
      <c r="O55" s="147">
        <f t="shared" si="4"/>
        <v>4.5474735088646412E-13</v>
      </c>
      <c r="P55" s="147">
        <f t="shared" si="5"/>
        <v>0.70000000000027285</v>
      </c>
      <c r="Q55" s="147">
        <f t="shared" si="6"/>
        <v>-2.7289281945286348E-13</v>
      </c>
    </row>
    <row r="56" spans="1:17" ht="15.75" customHeight="1" x14ac:dyDescent="0.2">
      <c r="A56" s="34" t="s">
        <v>72</v>
      </c>
      <c r="B56" s="14" t="s">
        <v>118</v>
      </c>
      <c r="C56" s="126"/>
      <c r="D56" s="126"/>
      <c r="E56" s="126"/>
      <c r="F56" s="126">
        <f t="shared" si="1"/>
        <v>0</v>
      </c>
      <c r="G56" s="126">
        <f t="shared" si="2"/>
        <v>0</v>
      </c>
      <c r="H56" s="126"/>
      <c r="I56" s="126"/>
      <c r="J56" s="126">
        <f t="shared" si="27"/>
        <v>0</v>
      </c>
      <c r="K56" s="147"/>
      <c r="L56" s="147"/>
      <c r="M56" s="147"/>
      <c r="N56" s="147"/>
      <c r="O56" s="147">
        <f t="shared" si="4"/>
        <v>0</v>
      </c>
      <c r="P56" s="147">
        <f t="shared" si="5"/>
        <v>0</v>
      </c>
      <c r="Q56" s="147">
        <f t="shared" si="6"/>
        <v>0</v>
      </c>
    </row>
    <row r="57" spans="1:17" ht="15.75" customHeight="1" x14ac:dyDescent="0.2">
      <c r="A57" s="34" t="s">
        <v>56</v>
      </c>
      <c r="B57" s="14" t="s">
        <v>57</v>
      </c>
      <c r="C57" s="125">
        <v>2702.4</v>
      </c>
      <c r="D57" s="125">
        <v>2675.7</v>
      </c>
      <c r="E57" s="125">
        <v>0.7</v>
      </c>
      <c r="F57" s="126">
        <f t="shared" si="1"/>
        <v>2676.3999999999996</v>
      </c>
      <c r="G57" s="126">
        <f t="shared" si="2"/>
        <v>26.000000000000455</v>
      </c>
      <c r="H57" s="125">
        <v>-26</v>
      </c>
      <c r="I57" s="125"/>
      <c r="J57" s="126">
        <f t="shared" si="27"/>
        <v>2676.4</v>
      </c>
      <c r="K57" s="147"/>
      <c r="L57" s="147"/>
      <c r="M57" s="147"/>
      <c r="N57" s="147"/>
      <c r="O57" s="147">
        <f t="shared" si="4"/>
        <v>4.5474735088646412E-13</v>
      </c>
      <c r="P57" s="147">
        <f t="shared" si="5"/>
        <v>0.70000000000027285</v>
      </c>
      <c r="Q57" s="147">
        <f t="shared" si="6"/>
        <v>-2.7289281945286348E-13</v>
      </c>
    </row>
    <row r="58" spans="1:17" ht="15.75" customHeight="1" x14ac:dyDescent="0.2">
      <c r="A58" s="36" t="s">
        <v>215</v>
      </c>
      <c r="B58" s="23" t="s">
        <v>212</v>
      </c>
      <c r="C58" s="128">
        <f>+C59</f>
        <v>375459.9</v>
      </c>
      <c r="D58" s="128">
        <f t="shared" ref="D58:I58" si="28">+D59</f>
        <v>375459.9</v>
      </c>
      <c r="E58" s="128">
        <f t="shared" si="28"/>
        <v>0</v>
      </c>
      <c r="F58" s="128">
        <f t="shared" si="1"/>
        <v>375459.9</v>
      </c>
      <c r="G58" s="128">
        <f t="shared" si="2"/>
        <v>0</v>
      </c>
      <c r="H58" s="128">
        <f t="shared" si="28"/>
        <v>0</v>
      </c>
      <c r="I58" s="128">
        <f t="shared" si="28"/>
        <v>0</v>
      </c>
      <c r="J58" s="128">
        <f t="shared" si="27"/>
        <v>375459.9</v>
      </c>
      <c r="K58" s="147"/>
      <c r="L58" s="147"/>
      <c r="M58" s="147"/>
      <c r="N58" s="147"/>
      <c r="O58" s="147">
        <f t="shared" si="4"/>
        <v>0</v>
      </c>
      <c r="P58" s="147">
        <f t="shared" si="5"/>
        <v>0</v>
      </c>
      <c r="Q58" s="147">
        <f t="shared" si="6"/>
        <v>0</v>
      </c>
    </row>
    <row r="59" spans="1:17" ht="15.75" customHeight="1" x14ac:dyDescent="0.2">
      <c r="A59" s="34" t="s">
        <v>204</v>
      </c>
      <c r="B59" s="46" t="s">
        <v>205</v>
      </c>
      <c r="C59" s="125">
        <v>375459.9</v>
      </c>
      <c r="D59" s="125">
        <v>375459.9</v>
      </c>
      <c r="E59" s="125"/>
      <c r="F59" s="126">
        <f t="shared" si="1"/>
        <v>375459.9</v>
      </c>
      <c r="G59" s="126">
        <f t="shared" si="2"/>
        <v>0</v>
      </c>
      <c r="H59" s="125">
        <v>0</v>
      </c>
      <c r="I59" s="125"/>
      <c r="J59" s="126">
        <f t="shared" si="27"/>
        <v>375459.9</v>
      </c>
      <c r="K59" s="147"/>
      <c r="L59" s="147"/>
      <c r="M59" s="147"/>
      <c r="N59" s="147"/>
      <c r="O59" s="147">
        <f t="shared" si="4"/>
        <v>0</v>
      </c>
      <c r="P59" s="147">
        <f t="shared" si="5"/>
        <v>0</v>
      </c>
      <c r="Q59" s="147">
        <f t="shared" si="6"/>
        <v>0</v>
      </c>
    </row>
    <row r="60" spans="1:17" ht="15.75" customHeight="1" x14ac:dyDescent="0.2">
      <c r="A60" s="35" t="s">
        <v>62</v>
      </c>
      <c r="B60" s="23" t="s">
        <v>63</v>
      </c>
      <c r="C60" s="128">
        <f>+C61+C62</f>
        <v>1000</v>
      </c>
      <c r="D60" s="128">
        <f t="shared" ref="D60:I60" si="29">+D61+D62</f>
        <v>935.8</v>
      </c>
      <c r="E60" s="128">
        <f t="shared" si="29"/>
        <v>64.2</v>
      </c>
      <c r="F60" s="128">
        <f t="shared" si="1"/>
        <v>1000</v>
      </c>
      <c r="G60" s="128">
        <f t="shared" si="2"/>
        <v>0</v>
      </c>
      <c r="H60" s="128">
        <f t="shared" si="29"/>
        <v>0</v>
      </c>
      <c r="I60" s="128">
        <f t="shared" si="29"/>
        <v>0</v>
      </c>
      <c r="J60" s="128">
        <f t="shared" si="27"/>
        <v>1000</v>
      </c>
      <c r="K60" s="147"/>
      <c r="L60" s="147">
        <f>+J58+J60</f>
        <v>376459.9</v>
      </c>
      <c r="M60" s="147">
        <f>+J7</f>
        <v>376459.90000000008</v>
      </c>
      <c r="N60" s="147">
        <f>+L60-M60</f>
        <v>0</v>
      </c>
      <c r="O60" s="147">
        <f t="shared" si="4"/>
        <v>0</v>
      </c>
      <c r="P60" s="147">
        <f t="shared" si="5"/>
        <v>64.200000000000045</v>
      </c>
      <c r="Q60" s="147">
        <f t="shared" si="6"/>
        <v>0</v>
      </c>
    </row>
    <row r="61" spans="1:17" ht="15.75" customHeight="1" x14ac:dyDescent="0.2">
      <c r="A61" s="34" t="s">
        <v>64</v>
      </c>
      <c r="B61" s="14" t="s">
        <v>65</v>
      </c>
      <c r="C61" s="125"/>
      <c r="D61" s="125"/>
      <c r="E61" s="125"/>
      <c r="F61" s="126">
        <f t="shared" si="1"/>
        <v>0</v>
      </c>
      <c r="G61" s="126">
        <f t="shared" si="2"/>
        <v>0</v>
      </c>
      <c r="H61" s="125"/>
      <c r="I61" s="125"/>
      <c r="J61" s="126">
        <f t="shared" si="27"/>
        <v>0</v>
      </c>
      <c r="K61" s="147"/>
      <c r="L61" s="147"/>
      <c r="M61" s="147"/>
      <c r="N61" s="147"/>
      <c r="O61" s="147">
        <f t="shared" si="4"/>
        <v>0</v>
      </c>
      <c r="P61" s="147">
        <f t="shared" si="5"/>
        <v>0</v>
      </c>
      <c r="Q61" s="147">
        <f t="shared" si="6"/>
        <v>0</v>
      </c>
    </row>
    <row r="62" spans="1:17" ht="15.75" customHeight="1" x14ac:dyDescent="0.2">
      <c r="A62" s="34" t="s">
        <v>66</v>
      </c>
      <c r="B62" s="14" t="s">
        <v>67</v>
      </c>
      <c r="C62" s="125">
        <v>1000</v>
      </c>
      <c r="D62" s="125">
        <v>935.8</v>
      </c>
      <c r="E62" s="125">
        <v>64.2</v>
      </c>
      <c r="F62" s="126">
        <f t="shared" si="1"/>
        <v>1000</v>
      </c>
      <c r="G62" s="126">
        <f t="shared" si="2"/>
        <v>0</v>
      </c>
      <c r="H62" s="125"/>
      <c r="I62" s="125"/>
      <c r="J62" s="126">
        <f t="shared" si="27"/>
        <v>1000</v>
      </c>
      <c r="K62" s="147"/>
      <c r="L62" s="147"/>
      <c r="M62" s="147"/>
      <c r="N62" s="147"/>
      <c r="O62" s="147">
        <f t="shared" si="4"/>
        <v>0</v>
      </c>
      <c r="P62" s="147">
        <f t="shared" si="5"/>
        <v>64.200000000000045</v>
      </c>
      <c r="Q62" s="147">
        <f t="shared" si="6"/>
        <v>0</v>
      </c>
    </row>
    <row r="63" spans="1:17" ht="15.75" customHeight="1" x14ac:dyDescent="0.2">
      <c r="A63" s="32" t="s">
        <v>281</v>
      </c>
      <c r="B63" s="19" t="s">
        <v>282</v>
      </c>
      <c r="C63" s="122">
        <f>+C64</f>
        <v>0</v>
      </c>
      <c r="D63" s="122">
        <f t="shared" ref="D63:I64" si="30">+D64</f>
        <v>0</v>
      </c>
      <c r="E63" s="122">
        <f t="shared" si="30"/>
        <v>0</v>
      </c>
      <c r="F63" s="122">
        <f t="shared" ref="F63:F67" si="31">+D63+E63</f>
        <v>0</v>
      </c>
      <c r="G63" s="122">
        <f t="shared" ref="G63:G67" si="32">+C63-F63</f>
        <v>0</v>
      </c>
      <c r="H63" s="122">
        <f>+H64</f>
        <v>0</v>
      </c>
      <c r="I63" s="122">
        <f>+I64</f>
        <v>0</v>
      </c>
      <c r="J63" s="122">
        <f t="shared" ref="J63:J67" si="33">+C63+H63+I63</f>
        <v>0</v>
      </c>
      <c r="K63" s="147"/>
      <c r="L63" s="147"/>
      <c r="M63" s="147"/>
      <c r="N63" s="147"/>
      <c r="O63" s="147">
        <f t="shared" ref="O63:O67" si="34">+G63+H63+I63</f>
        <v>0</v>
      </c>
      <c r="P63" s="147">
        <f t="shared" ref="P63:P67" si="35">+J63-D63</f>
        <v>0</v>
      </c>
      <c r="Q63" s="147">
        <f t="shared" ref="Q63:Q67" si="36">+E63-P63</f>
        <v>0</v>
      </c>
    </row>
    <row r="64" spans="1:17" ht="25.5" x14ac:dyDescent="0.2">
      <c r="A64" s="33" t="s">
        <v>40</v>
      </c>
      <c r="B64" s="22" t="s">
        <v>119</v>
      </c>
      <c r="C64" s="123">
        <f>+C65</f>
        <v>0</v>
      </c>
      <c r="D64" s="123">
        <f t="shared" si="30"/>
        <v>0</v>
      </c>
      <c r="E64" s="123">
        <f t="shared" si="30"/>
        <v>0</v>
      </c>
      <c r="F64" s="123">
        <f t="shared" si="31"/>
        <v>0</v>
      </c>
      <c r="G64" s="123">
        <f t="shared" si="32"/>
        <v>0</v>
      </c>
      <c r="H64" s="123">
        <f t="shared" si="30"/>
        <v>0</v>
      </c>
      <c r="I64" s="123">
        <f t="shared" si="30"/>
        <v>0</v>
      </c>
      <c r="J64" s="123">
        <f t="shared" si="33"/>
        <v>0</v>
      </c>
      <c r="K64" s="147"/>
      <c r="L64" s="147"/>
      <c r="M64" s="147"/>
      <c r="N64" s="147"/>
      <c r="O64" s="147">
        <f t="shared" si="34"/>
        <v>0</v>
      </c>
      <c r="P64" s="147">
        <f t="shared" si="35"/>
        <v>0</v>
      </c>
      <c r="Q64" s="147">
        <f t="shared" si="36"/>
        <v>0</v>
      </c>
    </row>
    <row r="65" spans="1:17" ht="15.75" customHeight="1" x14ac:dyDescent="0.2">
      <c r="A65" s="34" t="s">
        <v>42</v>
      </c>
      <c r="B65" s="14" t="s">
        <v>43</v>
      </c>
      <c r="C65" s="125"/>
      <c r="D65" s="125"/>
      <c r="E65" s="125"/>
      <c r="F65" s="126">
        <f t="shared" si="31"/>
        <v>0</v>
      </c>
      <c r="G65" s="126">
        <f t="shared" si="32"/>
        <v>0</v>
      </c>
      <c r="H65" s="125"/>
      <c r="I65" s="125"/>
      <c r="J65" s="126">
        <f t="shared" si="33"/>
        <v>0</v>
      </c>
      <c r="K65" s="147"/>
      <c r="L65" s="147"/>
      <c r="M65" s="147"/>
      <c r="N65" s="147"/>
      <c r="O65" s="147">
        <f t="shared" si="34"/>
        <v>0</v>
      </c>
      <c r="P65" s="147">
        <f t="shared" si="35"/>
        <v>0</v>
      </c>
      <c r="Q65" s="147">
        <f t="shared" si="36"/>
        <v>0</v>
      </c>
    </row>
    <row r="66" spans="1:17" ht="15.75" customHeight="1" x14ac:dyDescent="0.2">
      <c r="A66" s="35" t="s">
        <v>58</v>
      </c>
      <c r="B66" s="23" t="s">
        <v>212</v>
      </c>
      <c r="C66" s="128">
        <f>+C67</f>
        <v>0</v>
      </c>
      <c r="D66" s="128">
        <f t="shared" ref="D66:I66" si="37">+D67</f>
        <v>0</v>
      </c>
      <c r="E66" s="128">
        <f t="shared" si="37"/>
        <v>0</v>
      </c>
      <c r="F66" s="128">
        <f t="shared" si="31"/>
        <v>0</v>
      </c>
      <c r="G66" s="128">
        <f t="shared" si="32"/>
        <v>0</v>
      </c>
      <c r="H66" s="128">
        <f t="shared" si="37"/>
        <v>0</v>
      </c>
      <c r="I66" s="128">
        <f t="shared" si="37"/>
        <v>0</v>
      </c>
      <c r="J66" s="128">
        <f t="shared" si="33"/>
        <v>0</v>
      </c>
      <c r="K66" s="147"/>
      <c r="L66" s="147">
        <f>+J66</f>
        <v>0</v>
      </c>
      <c r="M66" s="147">
        <f>+J63</f>
        <v>0</v>
      </c>
      <c r="N66" s="147">
        <f>+L66-M66</f>
        <v>0</v>
      </c>
      <c r="O66" s="147">
        <f t="shared" si="34"/>
        <v>0</v>
      </c>
      <c r="P66" s="147">
        <f t="shared" si="35"/>
        <v>0</v>
      </c>
      <c r="Q66" s="147">
        <f t="shared" si="36"/>
        <v>0</v>
      </c>
    </row>
    <row r="67" spans="1:17" ht="15.75" customHeight="1" x14ac:dyDescent="0.2">
      <c r="A67" s="34" t="s">
        <v>60</v>
      </c>
      <c r="B67" s="47" t="s">
        <v>205</v>
      </c>
      <c r="C67" s="125"/>
      <c r="D67" s="125"/>
      <c r="E67" s="125"/>
      <c r="F67" s="126">
        <f t="shared" si="31"/>
        <v>0</v>
      </c>
      <c r="G67" s="126">
        <f t="shared" si="32"/>
        <v>0</v>
      </c>
      <c r="H67" s="125"/>
      <c r="I67" s="125"/>
      <c r="J67" s="126">
        <f t="shared" si="33"/>
        <v>0</v>
      </c>
      <c r="K67" s="147"/>
      <c r="L67" s="147"/>
      <c r="M67" s="147"/>
      <c r="N67" s="147"/>
      <c r="O67" s="147">
        <f t="shared" si="34"/>
        <v>0</v>
      </c>
      <c r="P67" s="147">
        <f t="shared" si="35"/>
        <v>0</v>
      </c>
      <c r="Q67" s="147">
        <f t="shared" si="36"/>
        <v>0</v>
      </c>
    </row>
    <row r="68" spans="1:17" ht="15.75" customHeight="1" x14ac:dyDescent="0.2">
      <c r="A68" s="32" t="s">
        <v>74</v>
      </c>
      <c r="B68" s="19" t="s">
        <v>75</v>
      </c>
      <c r="C68" s="122">
        <f>+C69</f>
        <v>164.5</v>
      </c>
      <c r="D68" s="122">
        <f t="shared" ref="D68:E68" si="38">+D69</f>
        <v>164.5</v>
      </c>
      <c r="E68" s="122">
        <f t="shared" si="38"/>
        <v>0</v>
      </c>
      <c r="F68" s="122">
        <f t="shared" si="1"/>
        <v>164.5</v>
      </c>
      <c r="G68" s="122">
        <f t="shared" si="2"/>
        <v>0</v>
      </c>
      <c r="H68" s="122">
        <f>+H69</f>
        <v>0</v>
      </c>
      <c r="I68" s="122">
        <f>+I69</f>
        <v>0</v>
      </c>
      <c r="J68" s="122">
        <f t="shared" si="27"/>
        <v>164.5</v>
      </c>
      <c r="K68" s="147"/>
      <c r="L68" s="147"/>
      <c r="M68" s="147"/>
      <c r="N68" s="147"/>
      <c r="O68" s="147">
        <f t="shared" si="4"/>
        <v>0</v>
      </c>
      <c r="P68" s="147">
        <f t="shared" si="5"/>
        <v>0</v>
      </c>
      <c r="Q68" s="147">
        <f t="shared" si="6"/>
        <v>0</v>
      </c>
    </row>
    <row r="69" spans="1:17" ht="15.75" customHeight="1" x14ac:dyDescent="0.2">
      <c r="A69" s="33" t="s">
        <v>54</v>
      </c>
      <c r="B69" s="22" t="s">
        <v>55</v>
      </c>
      <c r="C69" s="123">
        <f>+C70</f>
        <v>164.5</v>
      </c>
      <c r="D69" s="123">
        <f t="shared" ref="D69:I69" si="39">+D70</f>
        <v>164.5</v>
      </c>
      <c r="E69" s="123">
        <f t="shared" si="39"/>
        <v>0</v>
      </c>
      <c r="F69" s="123">
        <f t="shared" si="1"/>
        <v>164.5</v>
      </c>
      <c r="G69" s="123">
        <f t="shared" si="2"/>
        <v>0</v>
      </c>
      <c r="H69" s="123">
        <f t="shared" si="39"/>
        <v>0</v>
      </c>
      <c r="I69" s="123">
        <f t="shared" si="39"/>
        <v>0</v>
      </c>
      <c r="J69" s="123">
        <f t="shared" si="27"/>
        <v>164.5</v>
      </c>
      <c r="K69" s="147"/>
      <c r="L69" s="147"/>
      <c r="M69" s="147"/>
      <c r="N69" s="147"/>
      <c r="O69" s="147">
        <f t="shared" si="4"/>
        <v>0</v>
      </c>
      <c r="P69" s="147">
        <f t="shared" si="5"/>
        <v>0</v>
      </c>
      <c r="Q69" s="147">
        <f t="shared" si="6"/>
        <v>0</v>
      </c>
    </row>
    <row r="70" spans="1:17" ht="15.75" customHeight="1" x14ac:dyDescent="0.2">
      <c r="A70" s="34" t="s">
        <v>72</v>
      </c>
      <c r="B70" s="14" t="s">
        <v>73</v>
      </c>
      <c r="C70" s="125">
        <v>164.5</v>
      </c>
      <c r="D70" s="125">
        <v>164.5</v>
      </c>
      <c r="E70" s="125"/>
      <c r="F70" s="126">
        <f t="shared" si="1"/>
        <v>164.5</v>
      </c>
      <c r="G70" s="126">
        <f t="shared" si="2"/>
        <v>0</v>
      </c>
      <c r="H70" s="125"/>
      <c r="I70" s="125"/>
      <c r="J70" s="126">
        <f t="shared" si="27"/>
        <v>164.5</v>
      </c>
      <c r="K70" s="147"/>
      <c r="L70" s="147"/>
      <c r="M70" s="147"/>
      <c r="N70" s="147"/>
      <c r="O70" s="147">
        <f t="shared" si="4"/>
        <v>0</v>
      </c>
      <c r="P70" s="147">
        <f t="shared" si="5"/>
        <v>0</v>
      </c>
      <c r="Q70" s="147">
        <f t="shared" si="6"/>
        <v>0</v>
      </c>
    </row>
    <row r="71" spans="1:17" ht="15.75" customHeight="1" x14ac:dyDescent="0.2">
      <c r="A71" s="35" t="s">
        <v>58</v>
      </c>
      <c r="B71" s="23" t="s">
        <v>212</v>
      </c>
      <c r="C71" s="128">
        <f>+C72</f>
        <v>164.5</v>
      </c>
      <c r="D71" s="128">
        <f t="shared" ref="D71:I71" si="40">+D72</f>
        <v>164.5</v>
      </c>
      <c r="E71" s="128">
        <f t="shared" si="40"/>
        <v>0</v>
      </c>
      <c r="F71" s="128">
        <f t="shared" si="1"/>
        <v>164.5</v>
      </c>
      <c r="G71" s="128">
        <f t="shared" si="2"/>
        <v>0</v>
      </c>
      <c r="H71" s="128">
        <f t="shared" si="40"/>
        <v>0</v>
      </c>
      <c r="I71" s="128">
        <f t="shared" si="40"/>
        <v>0</v>
      </c>
      <c r="J71" s="128">
        <f t="shared" si="27"/>
        <v>164.5</v>
      </c>
      <c r="K71" s="147"/>
      <c r="L71" s="147">
        <f>+J71</f>
        <v>164.5</v>
      </c>
      <c r="M71" s="147">
        <f>+J68</f>
        <v>164.5</v>
      </c>
      <c r="N71" s="147">
        <f>+L71-M71</f>
        <v>0</v>
      </c>
      <c r="O71" s="147">
        <f t="shared" si="4"/>
        <v>0</v>
      </c>
      <c r="P71" s="147">
        <f t="shared" si="5"/>
        <v>0</v>
      </c>
      <c r="Q71" s="147">
        <f t="shared" si="6"/>
        <v>0</v>
      </c>
    </row>
    <row r="72" spans="1:17" ht="15.75" customHeight="1" x14ac:dyDescent="0.2">
      <c r="A72" s="34" t="s">
        <v>60</v>
      </c>
      <c r="B72" s="47" t="s">
        <v>205</v>
      </c>
      <c r="C72" s="125">
        <v>164.5</v>
      </c>
      <c r="D72" s="125">
        <v>164.5</v>
      </c>
      <c r="E72" s="125"/>
      <c r="F72" s="126">
        <f t="shared" si="1"/>
        <v>164.5</v>
      </c>
      <c r="G72" s="126">
        <f t="shared" si="2"/>
        <v>0</v>
      </c>
      <c r="H72" s="125"/>
      <c r="I72" s="125"/>
      <c r="J72" s="126">
        <f t="shared" si="27"/>
        <v>164.5</v>
      </c>
      <c r="K72" s="147"/>
      <c r="L72" s="147"/>
      <c r="M72" s="147"/>
      <c r="N72" s="147"/>
      <c r="O72" s="147">
        <f t="shared" si="4"/>
        <v>0</v>
      </c>
      <c r="P72" s="147">
        <f t="shared" si="5"/>
        <v>0</v>
      </c>
      <c r="Q72" s="147">
        <f t="shared" si="6"/>
        <v>0</v>
      </c>
    </row>
    <row r="73" spans="1:17" ht="15.75" customHeight="1" x14ac:dyDescent="0.2">
      <c r="A73" s="32" t="s">
        <v>76</v>
      </c>
      <c r="B73" s="19" t="s">
        <v>77</v>
      </c>
      <c r="C73" s="122">
        <f>+C74</f>
        <v>48577.8</v>
      </c>
      <c r="D73" s="122">
        <f t="shared" ref="D73:I73" si="41">+D74</f>
        <v>46085.4</v>
      </c>
      <c r="E73" s="122">
        <f t="shared" si="41"/>
        <v>2492.4</v>
      </c>
      <c r="F73" s="122">
        <f t="shared" si="1"/>
        <v>48577.8</v>
      </c>
      <c r="G73" s="122">
        <f t="shared" si="2"/>
        <v>0</v>
      </c>
      <c r="H73" s="122">
        <f t="shared" si="41"/>
        <v>0</v>
      </c>
      <c r="I73" s="122">
        <f t="shared" si="41"/>
        <v>0</v>
      </c>
      <c r="J73" s="122">
        <f t="shared" si="27"/>
        <v>48577.8</v>
      </c>
      <c r="K73" s="147"/>
      <c r="L73" s="147"/>
      <c r="M73" s="147"/>
      <c r="N73" s="147"/>
      <c r="O73" s="147">
        <f t="shared" si="4"/>
        <v>0</v>
      </c>
      <c r="P73" s="147">
        <f t="shared" si="5"/>
        <v>2492.4000000000015</v>
      </c>
      <c r="Q73" s="147">
        <f t="shared" si="6"/>
        <v>0</v>
      </c>
    </row>
    <row r="74" spans="1:17" ht="15.75" customHeight="1" x14ac:dyDescent="0.2">
      <c r="A74" s="33" t="s">
        <v>78</v>
      </c>
      <c r="B74" s="22" t="s">
        <v>79</v>
      </c>
      <c r="C74" s="123">
        <f>+C75+C77+C76</f>
        <v>48577.8</v>
      </c>
      <c r="D74" s="123">
        <f t="shared" ref="D74:E74" si="42">+D75+D77+D76</f>
        <v>46085.4</v>
      </c>
      <c r="E74" s="123">
        <f t="shared" si="42"/>
        <v>2492.4</v>
      </c>
      <c r="F74" s="123">
        <f>+D74+E74</f>
        <v>48577.8</v>
      </c>
      <c r="G74" s="123">
        <f t="shared" si="2"/>
        <v>0</v>
      </c>
      <c r="H74" s="123">
        <f>+H75+H77+H76</f>
        <v>0</v>
      </c>
      <c r="I74" s="123">
        <f>+I75+I77+I76</f>
        <v>0</v>
      </c>
      <c r="J74" s="123">
        <f t="shared" si="27"/>
        <v>48577.8</v>
      </c>
      <c r="K74" s="147"/>
      <c r="L74" s="147"/>
      <c r="M74" s="147"/>
      <c r="N74" s="147"/>
      <c r="O74" s="147">
        <f t="shared" si="4"/>
        <v>0</v>
      </c>
      <c r="P74" s="147">
        <f t="shared" si="5"/>
        <v>2492.4000000000015</v>
      </c>
      <c r="Q74" s="147">
        <f t="shared" si="6"/>
        <v>0</v>
      </c>
    </row>
    <row r="75" spans="1:17" ht="15.75" customHeight="1" x14ac:dyDescent="0.2">
      <c r="A75" s="34" t="s">
        <v>80</v>
      </c>
      <c r="B75" s="14" t="s">
        <v>81</v>
      </c>
      <c r="C75" s="125">
        <v>22645.8</v>
      </c>
      <c r="D75" s="125">
        <v>20153.400000000001</v>
      </c>
      <c r="E75" s="125">
        <v>2492.4</v>
      </c>
      <c r="F75" s="126">
        <f t="shared" si="1"/>
        <v>22645.800000000003</v>
      </c>
      <c r="G75" s="126">
        <f t="shared" si="2"/>
        <v>0</v>
      </c>
      <c r="H75" s="126"/>
      <c r="I75" s="126"/>
      <c r="J75" s="126">
        <f t="shared" si="27"/>
        <v>22645.8</v>
      </c>
      <c r="K75" s="147"/>
      <c r="L75" s="147"/>
      <c r="M75" s="147"/>
      <c r="N75" s="147"/>
      <c r="O75" s="147">
        <f t="shared" si="4"/>
        <v>0</v>
      </c>
      <c r="P75" s="147">
        <f t="shared" si="5"/>
        <v>2492.3999999999978</v>
      </c>
      <c r="Q75" s="147">
        <f t="shared" si="6"/>
        <v>0</v>
      </c>
    </row>
    <row r="76" spans="1:17" ht="25.5" x14ac:dyDescent="0.2">
      <c r="A76" s="28" t="s">
        <v>210</v>
      </c>
      <c r="B76" s="14" t="s">
        <v>211</v>
      </c>
      <c r="C76" s="125">
        <v>25932</v>
      </c>
      <c r="D76" s="125">
        <v>25932</v>
      </c>
      <c r="E76" s="125"/>
      <c r="F76" s="126">
        <f t="shared" si="1"/>
        <v>25932</v>
      </c>
      <c r="G76" s="126">
        <f t="shared" si="2"/>
        <v>0</v>
      </c>
      <c r="H76" s="126"/>
      <c r="I76" s="126"/>
      <c r="J76" s="126">
        <f t="shared" si="27"/>
        <v>25932</v>
      </c>
      <c r="K76" s="147"/>
      <c r="L76" s="147"/>
      <c r="M76" s="147"/>
      <c r="N76" s="147"/>
      <c r="O76" s="147">
        <f t="shared" si="4"/>
        <v>0</v>
      </c>
      <c r="P76" s="147">
        <f t="shared" si="5"/>
        <v>0</v>
      </c>
      <c r="Q76" s="147">
        <f t="shared" si="6"/>
        <v>0</v>
      </c>
    </row>
    <row r="77" spans="1:17" ht="15.75" customHeight="1" x14ac:dyDescent="0.2">
      <c r="A77" s="34" t="s">
        <v>122</v>
      </c>
      <c r="B77" s="14" t="s">
        <v>123</v>
      </c>
      <c r="C77" s="125"/>
      <c r="D77" s="125"/>
      <c r="E77" s="125"/>
      <c r="F77" s="126">
        <f t="shared" si="1"/>
        <v>0</v>
      </c>
      <c r="G77" s="126">
        <f t="shared" si="2"/>
        <v>0</v>
      </c>
      <c r="H77" s="125"/>
      <c r="I77" s="125"/>
      <c r="J77" s="126">
        <f t="shared" si="27"/>
        <v>0</v>
      </c>
      <c r="K77" s="147"/>
      <c r="L77" s="147"/>
      <c r="M77" s="147"/>
      <c r="N77" s="147"/>
      <c r="O77" s="147">
        <f t="shared" si="4"/>
        <v>0</v>
      </c>
      <c r="P77" s="147">
        <f t="shared" si="5"/>
        <v>0</v>
      </c>
      <c r="Q77" s="147">
        <f t="shared" si="6"/>
        <v>0</v>
      </c>
    </row>
    <row r="78" spans="1:17" ht="15.75" customHeight="1" x14ac:dyDescent="0.2">
      <c r="A78" s="36" t="s">
        <v>215</v>
      </c>
      <c r="B78" s="23" t="s">
        <v>212</v>
      </c>
      <c r="C78" s="128">
        <f>+C79</f>
        <v>48577.8</v>
      </c>
      <c r="D78" s="128">
        <f t="shared" ref="D78:I78" si="43">+D79</f>
        <v>48577.8</v>
      </c>
      <c r="E78" s="128">
        <f t="shared" si="43"/>
        <v>0</v>
      </c>
      <c r="F78" s="128">
        <f t="shared" si="1"/>
        <v>48577.8</v>
      </c>
      <c r="G78" s="128">
        <f t="shared" si="2"/>
        <v>0</v>
      </c>
      <c r="H78" s="128">
        <f t="shared" si="43"/>
        <v>0</v>
      </c>
      <c r="I78" s="128">
        <f t="shared" si="43"/>
        <v>0</v>
      </c>
      <c r="J78" s="128">
        <f t="shared" ref="J78" si="44">+C78+H78</f>
        <v>48577.8</v>
      </c>
      <c r="K78" s="147"/>
      <c r="L78" s="147">
        <f>+J78</f>
        <v>48577.8</v>
      </c>
      <c r="M78" s="147">
        <f>+J73</f>
        <v>48577.8</v>
      </c>
      <c r="N78" s="147">
        <f>+L78-M78</f>
        <v>0</v>
      </c>
      <c r="O78" s="147">
        <f t="shared" si="4"/>
        <v>0</v>
      </c>
      <c r="P78" s="147">
        <f t="shared" si="5"/>
        <v>0</v>
      </c>
      <c r="Q78" s="147">
        <f t="shared" si="6"/>
        <v>0</v>
      </c>
    </row>
    <row r="79" spans="1:17" ht="15.75" customHeight="1" x14ac:dyDescent="0.2">
      <c r="A79" s="34" t="s">
        <v>204</v>
      </c>
      <c r="B79" s="46" t="s">
        <v>205</v>
      </c>
      <c r="C79" s="125">
        <v>48577.8</v>
      </c>
      <c r="D79" s="125">
        <v>48577.8</v>
      </c>
      <c r="E79" s="125">
        <v>0</v>
      </c>
      <c r="F79" s="126">
        <f t="shared" si="1"/>
        <v>48577.8</v>
      </c>
      <c r="G79" s="126">
        <f t="shared" si="2"/>
        <v>0</v>
      </c>
      <c r="H79" s="125"/>
      <c r="I79" s="125"/>
      <c r="J79" s="126">
        <f t="shared" ref="J79:J89" si="45">+C79+H79+I79</f>
        <v>48577.8</v>
      </c>
      <c r="K79" s="147"/>
      <c r="L79" s="147"/>
      <c r="M79" s="147"/>
      <c r="N79" s="147"/>
      <c r="O79" s="147">
        <f t="shared" si="4"/>
        <v>0</v>
      </c>
      <c r="P79" s="147">
        <f t="shared" si="5"/>
        <v>0</v>
      </c>
      <c r="Q79" s="147">
        <f t="shared" si="6"/>
        <v>0</v>
      </c>
    </row>
    <row r="80" spans="1:17" ht="15.75" customHeight="1" x14ac:dyDescent="0.2">
      <c r="A80" s="32" t="s">
        <v>213</v>
      </c>
      <c r="B80" s="19" t="s">
        <v>214</v>
      </c>
      <c r="C80" s="122">
        <f>+C81</f>
        <v>8168.6</v>
      </c>
      <c r="D80" s="122">
        <f t="shared" ref="D80:E80" si="46">+D81</f>
        <v>8166.4</v>
      </c>
      <c r="E80" s="122">
        <f t="shared" si="46"/>
        <v>2.2000000000000002</v>
      </c>
      <c r="F80" s="122">
        <f>+D80+E80</f>
        <v>8168.5999999999995</v>
      </c>
      <c r="G80" s="122">
        <f t="shared" ref="G80:G84" si="47">+C80-F80</f>
        <v>0</v>
      </c>
      <c r="H80" s="122">
        <f>+H81</f>
        <v>0</v>
      </c>
      <c r="I80" s="122">
        <f>+I81</f>
        <v>0</v>
      </c>
      <c r="J80" s="122">
        <f t="shared" si="45"/>
        <v>8168.6</v>
      </c>
      <c r="K80" s="147"/>
      <c r="L80" s="147"/>
      <c r="M80" s="147"/>
      <c r="N80" s="147"/>
      <c r="O80" s="147">
        <f t="shared" si="4"/>
        <v>0</v>
      </c>
      <c r="P80" s="147">
        <f t="shared" si="5"/>
        <v>2.2000000000007276</v>
      </c>
      <c r="Q80" s="147">
        <f t="shared" si="6"/>
        <v>-7.2741812573440257E-13</v>
      </c>
    </row>
    <row r="81" spans="1:17" ht="15.75" customHeight="1" x14ac:dyDescent="0.2">
      <c r="A81" s="33" t="s">
        <v>78</v>
      </c>
      <c r="B81" s="22" t="s">
        <v>79</v>
      </c>
      <c r="C81" s="123">
        <f>+C82</f>
        <v>8168.6</v>
      </c>
      <c r="D81" s="123">
        <f t="shared" ref="D81" si="48">+D82</f>
        <v>8166.4</v>
      </c>
      <c r="E81" s="123">
        <f t="shared" ref="E81" si="49">+E82</f>
        <v>2.2000000000000002</v>
      </c>
      <c r="F81" s="123">
        <f t="shared" ref="F81:F84" si="50">+D81+E81</f>
        <v>8168.5999999999995</v>
      </c>
      <c r="G81" s="123">
        <f t="shared" si="47"/>
        <v>0</v>
      </c>
      <c r="H81" s="123">
        <f t="shared" ref="H81" si="51">+H82</f>
        <v>0</v>
      </c>
      <c r="I81" s="123">
        <f t="shared" ref="I81" si="52">+I82</f>
        <v>0</v>
      </c>
      <c r="J81" s="123">
        <f t="shared" si="45"/>
        <v>8168.6</v>
      </c>
      <c r="K81" s="147"/>
      <c r="L81" s="147"/>
      <c r="M81" s="147"/>
      <c r="N81" s="147"/>
      <c r="O81" s="147">
        <f t="shared" ref="O81:O112" si="53">+G81+H81+I81</f>
        <v>0</v>
      </c>
      <c r="P81" s="147">
        <f t="shared" ref="P81:P112" si="54">+J81-D81</f>
        <v>2.2000000000007276</v>
      </c>
      <c r="Q81" s="147">
        <f t="shared" ref="Q81:Q112" si="55">+E81-P81</f>
        <v>-7.2741812573440257E-13</v>
      </c>
    </row>
    <row r="82" spans="1:17" ht="15.75" customHeight="1" x14ac:dyDescent="0.2">
      <c r="A82" s="34" t="s">
        <v>206</v>
      </c>
      <c r="B82" s="47" t="s">
        <v>207</v>
      </c>
      <c r="C82" s="125">
        <v>8168.6</v>
      </c>
      <c r="D82" s="125">
        <v>8166.4</v>
      </c>
      <c r="E82" s="125">
        <v>2.2000000000000002</v>
      </c>
      <c r="F82" s="126">
        <f t="shared" si="50"/>
        <v>8168.5999999999995</v>
      </c>
      <c r="G82" s="126">
        <f t="shared" si="47"/>
        <v>0</v>
      </c>
      <c r="H82" s="125"/>
      <c r="I82" s="125"/>
      <c r="J82" s="126">
        <f t="shared" si="45"/>
        <v>8168.6</v>
      </c>
      <c r="K82" s="147"/>
      <c r="L82" s="147"/>
      <c r="M82" s="147"/>
      <c r="N82" s="147"/>
      <c r="O82" s="147">
        <f t="shared" si="53"/>
        <v>0</v>
      </c>
      <c r="P82" s="147">
        <f t="shared" si="54"/>
        <v>2.2000000000007276</v>
      </c>
      <c r="Q82" s="147">
        <f t="shared" si="55"/>
        <v>-7.2741812573440257E-13</v>
      </c>
    </row>
    <row r="83" spans="1:17" ht="15.75" customHeight="1" x14ac:dyDescent="0.2">
      <c r="A83" s="36" t="s">
        <v>215</v>
      </c>
      <c r="B83" s="23" t="s">
        <v>212</v>
      </c>
      <c r="C83" s="128">
        <f>+C84</f>
        <v>8168.6</v>
      </c>
      <c r="D83" s="128">
        <f t="shared" ref="D83" si="56">+D84</f>
        <v>8168.6</v>
      </c>
      <c r="E83" s="128">
        <f t="shared" ref="E83" si="57">+E84</f>
        <v>0</v>
      </c>
      <c r="F83" s="128">
        <f t="shared" si="50"/>
        <v>8168.6</v>
      </c>
      <c r="G83" s="128">
        <f t="shared" si="47"/>
        <v>0</v>
      </c>
      <c r="H83" s="128">
        <f t="shared" ref="H83" si="58">+H84</f>
        <v>0</v>
      </c>
      <c r="I83" s="128">
        <f t="shared" ref="I83" si="59">+I84</f>
        <v>0</v>
      </c>
      <c r="J83" s="128">
        <f t="shared" si="45"/>
        <v>8168.6</v>
      </c>
      <c r="K83" s="147"/>
      <c r="L83" s="147">
        <f>+J83</f>
        <v>8168.6</v>
      </c>
      <c r="M83" s="147">
        <f>+J80</f>
        <v>8168.6</v>
      </c>
      <c r="N83" s="147">
        <f>+L83-M83</f>
        <v>0</v>
      </c>
      <c r="O83" s="147">
        <f t="shared" si="53"/>
        <v>0</v>
      </c>
      <c r="P83" s="147">
        <f t="shared" si="54"/>
        <v>0</v>
      </c>
      <c r="Q83" s="147">
        <f t="shared" si="55"/>
        <v>0</v>
      </c>
    </row>
    <row r="84" spans="1:17" ht="15.75" customHeight="1" x14ac:dyDescent="0.2">
      <c r="A84" s="34" t="s">
        <v>204</v>
      </c>
      <c r="B84" s="47" t="s">
        <v>205</v>
      </c>
      <c r="C84" s="125">
        <v>8168.6</v>
      </c>
      <c r="D84" s="125">
        <v>8168.6</v>
      </c>
      <c r="E84" s="125"/>
      <c r="F84" s="126">
        <f t="shared" si="50"/>
        <v>8168.6</v>
      </c>
      <c r="G84" s="126">
        <f t="shared" si="47"/>
        <v>0</v>
      </c>
      <c r="H84" s="125"/>
      <c r="I84" s="125"/>
      <c r="J84" s="126">
        <f t="shared" si="45"/>
        <v>8168.6</v>
      </c>
      <c r="K84" s="147"/>
      <c r="L84" s="147"/>
      <c r="M84" s="147"/>
      <c r="N84" s="147"/>
      <c r="O84" s="147">
        <f t="shared" si="53"/>
        <v>0</v>
      </c>
      <c r="P84" s="147">
        <f t="shared" si="54"/>
        <v>0</v>
      </c>
      <c r="Q84" s="147">
        <f t="shared" si="55"/>
        <v>0</v>
      </c>
    </row>
    <row r="85" spans="1:17" ht="15.75" customHeight="1" x14ac:dyDescent="0.2">
      <c r="A85" s="32" t="s">
        <v>216</v>
      </c>
      <c r="B85" s="19" t="s">
        <v>217</v>
      </c>
      <c r="C85" s="122">
        <f>+C86</f>
        <v>8355.2999999999993</v>
      </c>
      <c r="D85" s="122">
        <f t="shared" ref="D85:E85" si="60">+D86</f>
        <v>8354.5</v>
      </c>
      <c r="E85" s="122">
        <f t="shared" si="60"/>
        <v>0.8</v>
      </c>
      <c r="F85" s="122">
        <f t="shared" ref="F85:F89" si="61">+D85+E85</f>
        <v>8355.2999999999993</v>
      </c>
      <c r="G85" s="122">
        <f>+C85-F85</f>
        <v>0</v>
      </c>
      <c r="H85" s="122">
        <f>+H86</f>
        <v>0</v>
      </c>
      <c r="I85" s="122">
        <f>+I86</f>
        <v>0</v>
      </c>
      <c r="J85" s="122">
        <f t="shared" si="45"/>
        <v>8355.2999999999993</v>
      </c>
      <c r="K85" s="147"/>
      <c r="L85" s="147"/>
      <c r="M85" s="147"/>
      <c r="N85" s="147"/>
      <c r="O85" s="147">
        <f t="shared" si="53"/>
        <v>0</v>
      </c>
      <c r="P85" s="147">
        <f t="shared" si="54"/>
        <v>0.7999999999992724</v>
      </c>
      <c r="Q85" s="147">
        <f t="shared" si="55"/>
        <v>7.276401703393276E-13</v>
      </c>
    </row>
    <row r="86" spans="1:17" ht="15.75" customHeight="1" x14ac:dyDescent="0.2">
      <c r="A86" s="33" t="s">
        <v>28</v>
      </c>
      <c r="B86" s="22" t="s">
        <v>29</v>
      </c>
      <c r="C86" s="123">
        <f>+C87</f>
        <v>8355.2999999999993</v>
      </c>
      <c r="D86" s="123">
        <f t="shared" ref="D86" si="62">+D87</f>
        <v>8354.5</v>
      </c>
      <c r="E86" s="123">
        <f t="shared" ref="E86" si="63">+E87</f>
        <v>0.8</v>
      </c>
      <c r="F86" s="123">
        <f t="shared" si="61"/>
        <v>8355.2999999999993</v>
      </c>
      <c r="G86" s="123">
        <f t="shared" ref="G86:G89" si="64">+C86-F86</f>
        <v>0</v>
      </c>
      <c r="H86" s="123">
        <f t="shared" ref="H86" si="65">+H87</f>
        <v>0</v>
      </c>
      <c r="I86" s="123">
        <f t="shared" ref="I86" si="66">+I87</f>
        <v>0</v>
      </c>
      <c r="J86" s="123">
        <f t="shared" si="45"/>
        <v>8355.2999999999993</v>
      </c>
      <c r="K86" s="147"/>
      <c r="L86" s="147"/>
      <c r="M86" s="147"/>
      <c r="N86" s="147"/>
      <c r="O86" s="147">
        <f t="shared" si="53"/>
        <v>0</v>
      </c>
      <c r="P86" s="147">
        <f t="shared" si="54"/>
        <v>0.7999999999992724</v>
      </c>
      <c r="Q86" s="147">
        <f t="shared" si="55"/>
        <v>7.276401703393276E-13</v>
      </c>
    </row>
    <row r="87" spans="1:17" ht="15.75" customHeight="1" x14ac:dyDescent="0.2">
      <c r="A87" s="34" t="s">
        <v>100</v>
      </c>
      <c r="B87" s="47" t="s">
        <v>208</v>
      </c>
      <c r="C87" s="125">
        <v>8355.2999999999993</v>
      </c>
      <c r="D87" s="125">
        <v>8354.5</v>
      </c>
      <c r="E87" s="125">
        <v>0.8</v>
      </c>
      <c r="F87" s="126">
        <f t="shared" si="61"/>
        <v>8355.2999999999993</v>
      </c>
      <c r="G87" s="126">
        <f t="shared" si="64"/>
        <v>0</v>
      </c>
      <c r="H87" s="125">
        <v>0</v>
      </c>
      <c r="I87" s="125"/>
      <c r="J87" s="126">
        <f t="shared" si="45"/>
        <v>8355.2999999999993</v>
      </c>
      <c r="K87" s="147"/>
      <c r="L87" s="147"/>
      <c r="M87" s="147"/>
      <c r="N87" s="147"/>
      <c r="O87" s="147">
        <f t="shared" si="53"/>
        <v>0</v>
      </c>
      <c r="P87" s="147">
        <f t="shared" si="54"/>
        <v>0.7999999999992724</v>
      </c>
      <c r="Q87" s="147">
        <f t="shared" si="55"/>
        <v>7.276401703393276E-13</v>
      </c>
    </row>
    <row r="88" spans="1:17" ht="15.75" customHeight="1" x14ac:dyDescent="0.2">
      <c r="A88" s="36" t="s">
        <v>215</v>
      </c>
      <c r="B88" s="23" t="s">
        <v>212</v>
      </c>
      <c r="C88" s="128">
        <f>+C89</f>
        <v>8355.2999999999993</v>
      </c>
      <c r="D88" s="128">
        <f t="shared" ref="D88" si="67">+D89</f>
        <v>8355.2999999999993</v>
      </c>
      <c r="E88" s="128">
        <f t="shared" ref="E88" si="68">+E89</f>
        <v>0</v>
      </c>
      <c r="F88" s="128">
        <f t="shared" si="61"/>
        <v>8355.2999999999993</v>
      </c>
      <c r="G88" s="128">
        <f t="shared" si="64"/>
        <v>0</v>
      </c>
      <c r="H88" s="128">
        <f t="shared" ref="H88" si="69">+H89</f>
        <v>0</v>
      </c>
      <c r="I88" s="128">
        <f t="shared" ref="I88" si="70">+I89</f>
        <v>0</v>
      </c>
      <c r="J88" s="128">
        <f t="shared" si="45"/>
        <v>8355.2999999999993</v>
      </c>
      <c r="K88" s="147"/>
      <c r="L88" s="147">
        <f>+J88</f>
        <v>8355.2999999999993</v>
      </c>
      <c r="M88" s="147">
        <f>+J85</f>
        <v>8355.2999999999993</v>
      </c>
      <c r="N88" s="147">
        <f>+L88-M88</f>
        <v>0</v>
      </c>
      <c r="O88" s="147">
        <f t="shared" si="53"/>
        <v>0</v>
      </c>
      <c r="P88" s="147">
        <f t="shared" si="54"/>
        <v>0</v>
      </c>
      <c r="Q88" s="147">
        <f t="shared" si="55"/>
        <v>0</v>
      </c>
    </row>
    <row r="89" spans="1:17" ht="15.75" customHeight="1" x14ac:dyDescent="0.2">
      <c r="A89" s="34" t="s">
        <v>204</v>
      </c>
      <c r="B89" s="46" t="s">
        <v>205</v>
      </c>
      <c r="C89" s="125">
        <v>8355.2999999999993</v>
      </c>
      <c r="D89" s="125">
        <v>8355.2999999999993</v>
      </c>
      <c r="E89" s="125"/>
      <c r="F89" s="126">
        <f t="shared" si="61"/>
        <v>8355.2999999999993</v>
      </c>
      <c r="G89" s="126">
        <f t="shared" si="64"/>
        <v>0</v>
      </c>
      <c r="H89" s="125"/>
      <c r="I89" s="125"/>
      <c r="J89" s="126">
        <f t="shared" si="45"/>
        <v>8355.2999999999993</v>
      </c>
      <c r="K89" s="147"/>
      <c r="L89" s="147"/>
      <c r="M89" s="147"/>
      <c r="N89" s="147"/>
      <c r="O89" s="147">
        <f t="shared" si="53"/>
        <v>0</v>
      </c>
      <c r="P89" s="147">
        <f t="shared" si="54"/>
        <v>0</v>
      </c>
      <c r="Q89" s="147">
        <f t="shared" si="55"/>
        <v>0</v>
      </c>
    </row>
    <row r="90" spans="1:17" ht="15.75" customHeight="1" x14ac:dyDescent="0.2">
      <c r="A90" s="44" t="s">
        <v>219</v>
      </c>
      <c r="B90" s="45" t="s">
        <v>218</v>
      </c>
      <c r="C90" s="125"/>
      <c r="D90" s="125"/>
      <c r="E90" s="125"/>
      <c r="F90" s="126"/>
      <c r="G90" s="126"/>
      <c r="H90" s="125"/>
      <c r="I90" s="125"/>
      <c r="J90" s="126"/>
      <c r="K90" s="147"/>
      <c r="L90" s="147"/>
      <c r="M90" s="147"/>
      <c r="N90" s="147"/>
      <c r="O90" s="147">
        <f t="shared" si="53"/>
        <v>0</v>
      </c>
      <c r="P90" s="147">
        <f t="shared" si="54"/>
        <v>0</v>
      </c>
      <c r="Q90" s="147">
        <f t="shared" si="55"/>
        <v>0</v>
      </c>
    </row>
    <row r="91" spans="1:17" ht="15.75" customHeight="1" x14ac:dyDescent="0.2">
      <c r="A91" s="37" t="s">
        <v>220</v>
      </c>
      <c r="B91" s="38" t="s">
        <v>221</v>
      </c>
      <c r="C91" s="122">
        <f>+C92+C94+C100</f>
        <v>7095</v>
      </c>
      <c r="D91" s="122">
        <f t="shared" ref="D91:J91" si="71">+D92+D94+D100</f>
        <v>6849</v>
      </c>
      <c r="E91" s="122">
        <f t="shared" si="71"/>
        <v>246</v>
      </c>
      <c r="F91" s="122">
        <f t="shared" si="71"/>
        <v>7095</v>
      </c>
      <c r="G91" s="122">
        <f t="shared" si="71"/>
        <v>0</v>
      </c>
      <c r="H91" s="122">
        <f t="shared" si="71"/>
        <v>0</v>
      </c>
      <c r="I91" s="122">
        <f t="shared" si="71"/>
        <v>0</v>
      </c>
      <c r="J91" s="122">
        <f t="shared" si="71"/>
        <v>7095</v>
      </c>
      <c r="K91" s="147"/>
      <c r="L91" s="147"/>
      <c r="M91" s="147"/>
      <c r="N91" s="147"/>
      <c r="O91" s="147">
        <f t="shared" si="53"/>
        <v>0</v>
      </c>
      <c r="P91" s="147">
        <f t="shared" si="54"/>
        <v>246</v>
      </c>
      <c r="Q91" s="147">
        <f t="shared" si="55"/>
        <v>0</v>
      </c>
    </row>
    <row r="92" spans="1:17" ht="15.75" customHeight="1" x14ac:dyDescent="0.2">
      <c r="A92" s="39" t="s">
        <v>3</v>
      </c>
      <c r="B92" s="40" t="s">
        <v>4</v>
      </c>
      <c r="C92" s="148">
        <f>+C93</f>
        <v>6210</v>
      </c>
      <c r="D92" s="148">
        <f t="shared" ref="D92" si="72">+D93</f>
        <v>6210</v>
      </c>
      <c r="E92" s="148">
        <f t="shared" ref="E92" si="73">+E93</f>
        <v>0</v>
      </c>
      <c r="F92" s="148">
        <f t="shared" ref="F92:F93" si="74">+D92+E92</f>
        <v>6210</v>
      </c>
      <c r="G92" s="148">
        <f t="shared" ref="G92:G93" si="75">+C92-F92</f>
        <v>0</v>
      </c>
      <c r="H92" s="148">
        <f t="shared" ref="H92" si="76">+H93</f>
        <v>0</v>
      </c>
      <c r="I92" s="148">
        <f t="shared" ref="I92" si="77">+I93</f>
        <v>0</v>
      </c>
      <c r="J92" s="148">
        <f t="shared" ref="J92:J103" si="78">+C92+H92+I92</f>
        <v>6210</v>
      </c>
      <c r="K92" s="147"/>
      <c r="L92" s="147"/>
      <c r="M92" s="147"/>
      <c r="N92" s="147"/>
      <c r="O92" s="147">
        <f t="shared" si="53"/>
        <v>0</v>
      </c>
      <c r="P92" s="147">
        <f t="shared" si="54"/>
        <v>0</v>
      </c>
      <c r="Q92" s="147">
        <f t="shared" si="55"/>
        <v>0</v>
      </c>
    </row>
    <row r="93" spans="1:17" ht="15.75" customHeight="1" x14ac:dyDescent="0.2">
      <c r="A93" s="34" t="s">
        <v>5</v>
      </c>
      <c r="B93" s="49" t="s">
        <v>6</v>
      </c>
      <c r="C93" s="149">
        <v>6210</v>
      </c>
      <c r="D93" s="149">
        <v>6210</v>
      </c>
      <c r="E93" s="149"/>
      <c r="F93" s="125">
        <f t="shared" si="74"/>
        <v>6210</v>
      </c>
      <c r="G93" s="125">
        <f t="shared" si="75"/>
        <v>0</v>
      </c>
      <c r="H93" s="125"/>
      <c r="I93" s="125"/>
      <c r="J93" s="125">
        <f t="shared" si="78"/>
        <v>6210</v>
      </c>
      <c r="K93" s="147"/>
      <c r="L93" s="147"/>
      <c r="M93" s="147"/>
      <c r="N93" s="147"/>
      <c r="O93" s="147">
        <f t="shared" si="53"/>
        <v>0</v>
      </c>
      <c r="P93" s="147">
        <f t="shared" si="54"/>
        <v>0</v>
      </c>
      <c r="Q93" s="147">
        <f t="shared" si="55"/>
        <v>0</v>
      </c>
    </row>
    <row r="94" spans="1:17" ht="15.75" customHeight="1" x14ac:dyDescent="0.2">
      <c r="A94" s="39" t="s">
        <v>351</v>
      </c>
      <c r="B94" s="40" t="s">
        <v>10</v>
      </c>
      <c r="C94" s="148">
        <f>+C95+C96+C97+C98+C99</f>
        <v>750</v>
      </c>
      <c r="D94" s="148">
        <f t="shared" ref="D94:J94" si="79">+D95+D96+D97+D98+D99</f>
        <v>504</v>
      </c>
      <c r="E94" s="148">
        <f t="shared" si="79"/>
        <v>246</v>
      </c>
      <c r="F94" s="148">
        <f t="shared" si="79"/>
        <v>750</v>
      </c>
      <c r="G94" s="148">
        <f t="shared" si="79"/>
        <v>0</v>
      </c>
      <c r="H94" s="148">
        <f t="shared" si="79"/>
        <v>0</v>
      </c>
      <c r="I94" s="148">
        <f t="shared" si="79"/>
        <v>0</v>
      </c>
      <c r="J94" s="148">
        <f t="shared" si="79"/>
        <v>750</v>
      </c>
      <c r="K94" s="147"/>
      <c r="L94" s="147"/>
      <c r="M94" s="147"/>
      <c r="N94" s="147"/>
      <c r="O94" s="147">
        <f t="shared" si="53"/>
        <v>0</v>
      </c>
      <c r="P94" s="147">
        <f t="shared" si="54"/>
        <v>246</v>
      </c>
      <c r="Q94" s="147">
        <f t="shared" si="55"/>
        <v>0</v>
      </c>
    </row>
    <row r="95" spans="1:17" ht="15.75" customHeight="1" x14ac:dyDescent="0.2">
      <c r="A95" s="207" t="s">
        <v>330</v>
      </c>
      <c r="B95" s="208" t="s">
        <v>335</v>
      </c>
      <c r="C95" s="209">
        <v>510</v>
      </c>
      <c r="D95" s="209">
        <v>336</v>
      </c>
      <c r="E95" s="209">
        <v>174</v>
      </c>
      <c r="F95" s="209">
        <f>+D95+E95</f>
        <v>510</v>
      </c>
      <c r="G95" s="209">
        <f>+C95-F95</f>
        <v>0</v>
      </c>
      <c r="H95" s="209"/>
      <c r="I95" s="209"/>
      <c r="J95" s="209">
        <f>+C95+H95+I95</f>
        <v>510</v>
      </c>
      <c r="K95" s="147"/>
      <c r="L95" s="147"/>
      <c r="M95" s="147"/>
      <c r="N95" s="147"/>
      <c r="O95" s="147"/>
      <c r="P95" s="147"/>
      <c r="Q95" s="147"/>
    </row>
    <row r="96" spans="1:17" ht="15.75" customHeight="1" x14ac:dyDescent="0.2">
      <c r="A96" s="207" t="s">
        <v>331</v>
      </c>
      <c r="B96" s="208" t="s">
        <v>325</v>
      </c>
      <c r="C96" s="209">
        <v>60</v>
      </c>
      <c r="D96" s="209">
        <v>42</v>
      </c>
      <c r="E96" s="209">
        <v>18</v>
      </c>
      <c r="F96" s="209">
        <f t="shared" ref="F96:F99" si="80">+D96+E96</f>
        <v>60</v>
      </c>
      <c r="G96" s="209">
        <f t="shared" ref="G96:G99" si="81">+C96-F96</f>
        <v>0</v>
      </c>
      <c r="H96" s="209"/>
      <c r="I96" s="209"/>
      <c r="J96" s="209">
        <f t="shared" ref="J96:J99" si="82">+C96+H96+I96</f>
        <v>60</v>
      </c>
      <c r="K96" s="147"/>
      <c r="L96" s="147"/>
      <c r="M96" s="147"/>
      <c r="N96" s="147"/>
      <c r="O96" s="147"/>
      <c r="P96" s="147"/>
      <c r="Q96" s="147"/>
    </row>
    <row r="97" spans="1:17" ht="15.75" customHeight="1" x14ac:dyDescent="0.2">
      <c r="A97" s="207" t="s">
        <v>332</v>
      </c>
      <c r="B97" s="208" t="s">
        <v>346</v>
      </c>
      <c r="C97" s="209">
        <v>48</v>
      </c>
      <c r="D97" s="209">
        <v>33.6</v>
      </c>
      <c r="E97" s="209">
        <v>14.4</v>
      </c>
      <c r="F97" s="209">
        <f t="shared" si="80"/>
        <v>48</v>
      </c>
      <c r="G97" s="209">
        <f t="shared" si="81"/>
        <v>0</v>
      </c>
      <c r="H97" s="209"/>
      <c r="I97" s="209"/>
      <c r="J97" s="209">
        <f t="shared" si="82"/>
        <v>48</v>
      </c>
      <c r="K97" s="147"/>
      <c r="L97" s="147"/>
      <c r="M97" s="147"/>
      <c r="N97" s="147"/>
      <c r="O97" s="147"/>
      <c r="P97" s="147"/>
      <c r="Q97" s="147"/>
    </row>
    <row r="98" spans="1:17" ht="15.75" customHeight="1" x14ac:dyDescent="0.2">
      <c r="A98" s="207" t="s">
        <v>333</v>
      </c>
      <c r="B98" s="208" t="s">
        <v>312</v>
      </c>
      <c r="C98" s="209">
        <v>12</v>
      </c>
      <c r="D98" s="209">
        <v>8.4</v>
      </c>
      <c r="E98" s="209">
        <v>3.6</v>
      </c>
      <c r="F98" s="209">
        <f t="shared" si="80"/>
        <v>12</v>
      </c>
      <c r="G98" s="209">
        <f t="shared" si="81"/>
        <v>0</v>
      </c>
      <c r="H98" s="209"/>
      <c r="I98" s="209"/>
      <c r="J98" s="209">
        <f t="shared" si="82"/>
        <v>12</v>
      </c>
      <c r="K98" s="147"/>
      <c r="L98" s="147"/>
      <c r="M98" s="147"/>
      <c r="N98" s="147"/>
      <c r="O98" s="147"/>
      <c r="P98" s="147"/>
      <c r="Q98" s="147"/>
    </row>
    <row r="99" spans="1:17" ht="15.75" customHeight="1" x14ac:dyDescent="0.2">
      <c r="A99" s="207" t="s">
        <v>334</v>
      </c>
      <c r="B99" s="210" t="s">
        <v>326</v>
      </c>
      <c r="C99" s="211">
        <v>120</v>
      </c>
      <c r="D99" s="211">
        <v>84</v>
      </c>
      <c r="E99" s="209">
        <v>36</v>
      </c>
      <c r="F99" s="209">
        <f t="shared" si="80"/>
        <v>120</v>
      </c>
      <c r="G99" s="209">
        <f t="shared" si="81"/>
        <v>0</v>
      </c>
      <c r="H99" s="209"/>
      <c r="I99" s="209"/>
      <c r="J99" s="209">
        <f t="shared" si="82"/>
        <v>120</v>
      </c>
      <c r="K99" s="147"/>
      <c r="L99" s="147"/>
      <c r="M99" s="147"/>
      <c r="N99" s="147"/>
      <c r="O99" s="147">
        <f t="shared" si="53"/>
        <v>0</v>
      </c>
      <c r="P99" s="147">
        <f t="shared" si="54"/>
        <v>36</v>
      </c>
      <c r="Q99" s="147">
        <f t="shared" si="55"/>
        <v>0</v>
      </c>
    </row>
    <row r="100" spans="1:17" ht="15.75" customHeight="1" x14ac:dyDescent="0.2">
      <c r="A100" s="39" t="s">
        <v>54</v>
      </c>
      <c r="B100" s="40" t="s">
        <v>118</v>
      </c>
      <c r="C100" s="148">
        <f>+C101</f>
        <v>135</v>
      </c>
      <c r="D100" s="148">
        <f t="shared" ref="D100" si="83">+D101</f>
        <v>135</v>
      </c>
      <c r="E100" s="148">
        <f t="shared" ref="E100:E101" si="84">C100-D100</f>
        <v>0</v>
      </c>
      <c r="F100" s="148">
        <f t="shared" ref="F100" si="85">+D100+E100</f>
        <v>135</v>
      </c>
      <c r="G100" s="148">
        <f t="shared" ref="G100" si="86">+C100-F100</f>
        <v>0</v>
      </c>
      <c r="H100" s="148">
        <f t="shared" ref="H100" si="87">+H101</f>
        <v>0</v>
      </c>
      <c r="I100" s="148">
        <f t="shared" ref="I100" si="88">+I101</f>
        <v>0</v>
      </c>
      <c r="J100" s="148">
        <f t="shared" si="78"/>
        <v>135</v>
      </c>
      <c r="K100" s="147"/>
      <c r="L100" s="147"/>
      <c r="M100" s="147"/>
      <c r="N100" s="147"/>
      <c r="O100" s="147">
        <f t="shared" si="53"/>
        <v>0</v>
      </c>
      <c r="P100" s="147">
        <f t="shared" si="54"/>
        <v>0</v>
      </c>
      <c r="Q100" s="147">
        <f t="shared" si="55"/>
        <v>0</v>
      </c>
    </row>
    <row r="101" spans="1:17" ht="15.75" customHeight="1" x14ac:dyDescent="0.2">
      <c r="A101" s="34" t="s">
        <v>56</v>
      </c>
      <c r="B101" s="49" t="s">
        <v>57</v>
      </c>
      <c r="C101" s="149">
        <v>135</v>
      </c>
      <c r="D101" s="149">
        <v>135</v>
      </c>
      <c r="E101" s="209">
        <f t="shared" si="84"/>
        <v>0</v>
      </c>
      <c r="F101" s="125">
        <f t="shared" ref="F101:F102" si="89">+D101+E101</f>
        <v>135</v>
      </c>
      <c r="G101" s="125">
        <f t="shared" ref="G101:G102" si="90">+C101-F101</f>
        <v>0</v>
      </c>
      <c r="H101" s="125"/>
      <c r="I101" s="125"/>
      <c r="J101" s="125">
        <f t="shared" si="78"/>
        <v>135</v>
      </c>
      <c r="K101" s="147"/>
      <c r="L101" s="147"/>
      <c r="M101" s="147"/>
      <c r="N101" s="147"/>
      <c r="O101" s="147">
        <f t="shared" si="53"/>
        <v>0</v>
      </c>
      <c r="P101" s="147">
        <f t="shared" si="54"/>
        <v>0</v>
      </c>
      <c r="Q101" s="147">
        <f t="shared" si="55"/>
        <v>0</v>
      </c>
    </row>
    <row r="102" spans="1:17" ht="15.75" customHeight="1" x14ac:dyDescent="0.2">
      <c r="A102" s="41" t="s">
        <v>215</v>
      </c>
      <c r="B102" s="42" t="s">
        <v>212</v>
      </c>
      <c r="C102" s="150">
        <f>+C103</f>
        <v>7095</v>
      </c>
      <c r="D102" s="150">
        <f t="shared" ref="D102" si="91">+D103</f>
        <v>7095</v>
      </c>
      <c r="E102" s="150">
        <f t="shared" ref="E102" si="92">+E103</f>
        <v>0</v>
      </c>
      <c r="F102" s="150">
        <f t="shared" si="89"/>
        <v>7095</v>
      </c>
      <c r="G102" s="150">
        <f t="shared" si="90"/>
        <v>0</v>
      </c>
      <c r="H102" s="150">
        <f t="shared" ref="H102" si="93">+H103</f>
        <v>0</v>
      </c>
      <c r="I102" s="150">
        <f t="shared" ref="I102" si="94">+I103</f>
        <v>0</v>
      </c>
      <c r="J102" s="150">
        <f t="shared" si="78"/>
        <v>7095</v>
      </c>
      <c r="K102" s="147"/>
      <c r="L102" s="147">
        <f>+J102</f>
        <v>7095</v>
      </c>
      <c r="M102" s="147">
        <f>+J91</f>
        <v>7095</v>
      </c>
      <c r="N102" s="147">
        <f>+L102-M102</f>
        <v>0</v>
      </c>
      <c r="O102" s="147">
        <f t="shared" si="53"/>
        <v>0</v>
      </c>
      <c r="P102" s="147">
        <f t="shared" si="54"/>
        <v>0</v>
      </c>
      <c r="Q102" s="147">
        <f t="shared" si="55"/>
        <v>0</v>
      </c>
    </row>
    <row r="103" spans="1:17" ht="15.75" customHeight="1" x14ac:dyDescent="0.2">
      <c r="A103" s="34" t="s">
        <v>204</v>
      </c>
      <c r="B103" s="49" t="s">
        <v>205</v>
      </c>
      <c r="C103" s="149">
        <v>7095</v>
      </c>
      <c r="D103" s="149">
        <v>7095</v>
      </c>
      <c r="E103" s="149"/>
      <c r="F103" s="125">
        <f t="shared" ref="F103" si="95">+D103+E103</f>
        <v>7095</v>
      </c>
      <c r="G103" s="125">
        <f t="shared" ref="G103" si="96">+C103-F103</f>
        <v>0</v>
      </c>
      <c r="H103" s="149"/>
      <c r="I103" s="149"/>
      <c r="J103" s="125">
        <f t="shared" si="78"/>
        <v>7095</v>
      </c>
      <c r="K103" s="147"/>
      <c r="L103" s="147"/>
      <c r="M103" s="147"/>
      <c r="N103" s="147"/>
      <c r="O103" s="147">
        <f t="shared" si="53"/>
        <v>0</v>
      </c>
      <c r="P103" s="147">
        <f t="shared" si="54"/>
        <v>0</v>
      </c>
      <c r="Q103" s="147">
        <f t="shared" si="55"/>
        <v>0</v>
      </c>
    </row>
    <row r="104" spans="1:17" ht="15.75" customHeight="1" x14ac:dyDescent="0.2">
      <c r="A104" s="248" t="s">
        <v>120</v>
      </c>
      <c r="B104" s="249"/>
      <c r="C104" s="115">
        <f>+C7+C68+C73+C80+C85+C91+C63</f>
        <v>448821.10000000003</v>
      </c>
      <c r="D104" s="115">
        <f t="shared" ref="D104:J104" si="97">+D7+D68+D73+D80+D85+D91+D63</f>
        <v>444975.60000000003</v>
      </c>
      <c r="E104" s="115">
        <f t="shared" si="97"/>
        <v>3289.7000000000003</v>
      </c>
      <c r="F104" s="115">
        <f t="shared" si="97"/>
        <v>448265.29999999993</v>
      </c>
      <c r="G104" s="115">
        <f t="shared" si="97"/>
        <v>555.80000000010477</v>
      </c>
      <c r="H104" s="115">
        <f t="shared" si="97"/>
        <v>0</v>
      </c>
      <c r="I104" s="115">
        <f t="shared" si="97"/>
        <v>0</v>
      </c>
      <c r="J104" s="115">
        <f t="shared" si="97"/>
        <v>448821.10000000003</v>
      </c>
      <c r="K104" s="147"/>
      <c r="L104" s="147"/>
      <c r="M104" s="147"/>
      <c r="N104" s="147"/>
      <c r="O104" s="147">
        <f t="shared" si="53"/>
        <v>555.80000000010477</v>
      </c>
      <c r="P104" s="147">
        <f t="shared" si="54"/>
        <v>3845.5</v>
      </c>
      <c r="Q104" s="147">
        <f t="shared" si="55"/>
        <v>-555.79999999999973</v>
      </c>
    </row>
    <row r="105" spans="1:17" ht="15.75" customHeight="1" x14ac:dyDescent="0.2">
      <c r="A105" s="250" t="s">
        <v>121</v>
      </c>
      <c r="B105" s="251"/>
      <c r="C105" s="129">
        <f>+C107+C108+C109+C106</f>
        <v>448821.1</v>
      </c>
      <c r="D105" s="129">
        <f t="shared" ref="D105:J105" si="98">+D107+D108+D109+D106</f>
        <v>448756.89999999997</v>
      </c>
      <c r="E105" s="129">
        <f t="shared" si="98"/>
        <v>64.2</v>
      </c>
      <c r="F105" s="129">
        <f t="shared" si="98"/>
        <v>448821.1</v>
      </c>
      <c r="G105" s="129">
        <f t="shared" si="98"/>
        <v>0</v>
      </c>
      <c r="H105" s="129">
        <f t="shared" si="98"/>
        <v>0</v>
      </c>
      <c r="I105" s="129">
        <f t="shared" si="98"/>
        <v>0</v>
      </c>
      <c r="J105" s="129">
        <f t="shared" si="98"/>
        <v>448821.1</v>
      </c>
      <c r="K105" s="147"/>
      <c r="L105" s="147">
        <f>+L60+L71+L78+L83+L88+L102</f>
        <v>448821.1</v>
      </c>
      <c r="M105" s="147">
        <f t="shared" ref="M105:N105" si="99">+M60+M71+M78+M83+M88+M102</f>
        <v>448821.10000000003</v>
      </c>
      <c r="N105" s="147">
        <f t="shared" si="99"/>
        <v>0</v>
      </c>
      <c r="O105" s="147">
        <f t="shared" si="53"/>
        <v>0</v>
      </c>
      <c r="P105" s="147">
        <f t="shared" si="54"/>
        <v>64.200000000011642</v>
      </c>
      <c r="Q105" s="147">
        <f t="shared" si="55"/>
        <v>-1.1638690011750441E-11</v>
      </c>
    </row>
    <row r="106" spans="1:17" ht="15.75" customHeight="1" x14ac:dyDescent="0.2">
      <c r="A106" s="60"/>
      <c r="B106" s="62" t="s">
        <v>246</v>
      </c>
      <c r="C106" s="118">
        <f>+C58+C71+C78+C83+C88+C102+C66</f>
        <v>447821.1</v>
      </c>
      <c r="D106" s="118">
        <f t="shared" ref="D106:J106" si="100">+D58+D71+D78+D83+D88+D102+D66</f>
        <v>447821.1</v>
      </c>
      <c r="E106" s="118">
        <f t="shared" si="100"/>
        <v>0</v>
      </c>
      <c r="F106" s="118">
        <f t="shared" si="100"/>
        <v>447821.1</v>
      </c>
      <c r="G106" s="118">
        <f t="shared" si="100"/>
        <v>0</v>
      </c>
      <c r="H106" s="118">
        <f t="shared" si="100"/>
        <v>0</v>
      </c>
      <c r="I106" s="118">
        <f t="shared" si="100"/>
        <v>0</v>
      </c>
      <c r="J106" s="118">
        <f t="shared" si="100"/>
        <v>447821.1</v>
      </c>
      <c r="K106" s="147"/>
      <c r="L106" s="147"/>
      <c r="M106" s="147"/>
      <c r="N106" s="147"/>
      <c r="O106" s="147">
        <f t="shared" si="53"/>
        <v>0</v>
      </c>
      <c r="P106" s="147">
        <f t="shared" si="54"/>
        <v>0</v>
      </c>
      <c r="Q106" s="147">
        <f t="shared" si="55"/>
        <v>0</v>
      </c>
    </row>
    <row r="107" spans="1:17" ht="15.75" customHeight="1" x14ac:dyDescent="0.2">
      <c r="A107" s="61"/>
      <c r="B107" s="62" t="s">
        <v>129</v>
      </c>
      <c r="C107" s="130"/>
      <c r="D107" s="130"/>
      <c r="E107" s="130"/>
      <c r="F107" s="130"/>
      <c r="G107" s="130"/>
      <c r="H107" s="130"/>
      <c r="I107" s="130"/>
      <c r="J107" s="130"/>
      <c r="K107" s="147"/>
      <c r="L107" s="147"/>
      <c r="M107" s="147"/>
      <c r="N107" s="147"/>
      <c r="O107" s="147">
        <f t="shared" si="53"/>
        <v>0</v>
      </c>
      <c r="P107" s="147">
        <f t="shared" si="54"/>
        <v>0</v>
      </c>
      <c r="Q107" s="147">
        <f t="shared" si="55"/>
        <v>0</v>
      </c>
    </row>
    <row r="108" spans="1:17" ht="15.75" customHeight="1" x14ac:dyDescent="0.2">
      <c r="A108" s="20"/>
      <c r="B108" s="21" t="s">
        <v>244</v>
      </c>
      <c r="C108" s="131">
        <f>+C60</f>
        <v>1000</v>
      </c>
      <c r="D108" s="131">
        <f t="shared" ref="D108:J108" si="101">+D60</f>
        <v>935.8</v>
      </c>
      <c r="E108" s="131">
        <f t="shared" si="101"/>
        <v>64.2</v>
      </c>
      <c r="F108" s="131">
        <f t="shared" si="101"/>
        <v>1000</v>
      </c>
      <c r="G108" s="131">
        <f t="shared" si="101"/>
        <v>0</v>
      </c>
      <c r="H108" s="131">
        <f t="shared" si="101"/>
        <v>0</v>
      </c>
      <c r="I108" s="131">
        <f t="shared" si="101"/>
        <v>0</v>
      </c>
      <c r="J108" s="131">
        <f t="shared" si="101"/>
        <v>1000</v>
      </c>
      <c r="K108" s="147"/>
      <c r="L108" s="147"/>
      <c r="M108" s="147"/>
      <c r="N108" s="147"/>
      <c r="O108" s="147">
        <f t="shared" si="53"/>
        <v>0</v>
      </c>
      <c r="P108" s="147">
        <f t="shared" si="54"/>
        <v>64.200000000000045</v>
      </c>
      <c r="Q108" s="147">
        <f t="shared" si="55"/>
        <v>0</v>
      </c>
    </row>
    <row r="109" spans="1:17" ht="15.75" customHeight="1" x14ac:dyDescent="0.2">
      <c r="A109" s="20"/>
      <c r="B109" s="21" t="s">
        <v>245</v>
      </c>
      <c r="C109" s="131"/>
      <c r="D109" s="131"/>
      <c r="E109" s="131"/>
      <c r="F109" s="131"/>
      <c r="G109" s="131"/>
      <c r="H109" s="131"/>
      <c r="I109" s="131"/>
      <c r="J109" s="131"/>
      <c r="K109" s="147"/>
      <c r="L109" s="147"/>
      <c r="M109" s="147"/>
      <c r="N109" s="147"/>
      <c r="O109" s="147">
        <f t="shared" si="53"/>
        <v>0</v>
      </c>
      <c r="P109" s="147">
        <f t="shared" si="54"/>
        <v>0</v>
      </c>
      <c r="Q109" s="147">
        <f t="shared" si="55"/>
        <v>0</v>
      </c>
    </row>
    <row r="110" spans="1:17" ht="15.75" customHeight="1" x14ac:dyDescent="0.2">
      <c r="A110" s="20"/>
      <c r="B110" s="21" t="s">
        <v>280</v>
      </c>
      <c r="C110" s="131"/>
      <c r="D110" s="131"/>
      <c r="E110" s="131"/>
      <c r="F110" s="131"/>
      <c r="G110" s="131"/>
      <c r="H110" s="131"/>
      <c r="I110" s="131"/>
      <c r="J110" s="131"/>
      <c r="K110" s="147"/>
      <c r="L110" s="147"/>
      <c r="M110" s="147"/>
      <c r="N110" s="147"/>
      <c r="O110" s="147"/>
      <c r="P110" s="147"/>
      <c r="Q110" s="147"/>
    </row>
    <row r="111" spans="1:17" ht="15.75" customHeight="1" x14ac:dyDescent="0.2">
      <c r="A111" s="20"/>
      <c r="B111" s="21" t="s">
        <v>266</v>
      </c>
      <c r="C111" s="131"/>
      <c r="D111" s="131"/>
      <c r="E111" s="131"/>
      <c r="F111" s="131"/>
      <c r="G111" s="131"/>
      <c r="H111" s="131"/>
      <c r="I111" s="131"/>
      <c r="J111" s="131"/>
      <c r="K111" s="147"/>
      <c r="L111" s="147"/>
      <c r="M111" s="147"/>
      <c r="N111" s="147"/>
      <c r="O111" s="147">
        <f t="shared" si="53"/>
        <v>0</v>
      </c>
      <c r="P111" s="147">
        <f t="shared" si="54"/>
        <v>0</v>
      </c>
      <c r="Q111" s="147">
        <f t="shared" si="55"/>
        <v>0</v>
      </c>
    </row>
    <row r="112" spans="1:17" ht="15.75" customHeight="1" x14ac:dyDescent="0.2">
      <c r="A112" s="253" t="s">
        <v>126</v>
      </c>
      <c r="B112" s="253"/>
      <c r="C112" s="131">
        <f>+C105-C104</f>
        <v>0</v>
      </c>
      <c r="D112" s="131">
        <f t="shared" ref="D112:J112" si="102">+D105-D104</f>
        <v>3781.2999999999302</v>
      </c>
      <c r="E112" s="131">
        <f t="shared" si="102"/>
        <v>-3225.5000000000005</v>
      </c>
      <c r="F112" s="131">
        <f t="shared" si="102"/>
        <v>555.80000000004657</v>
      </c>
      <c r="G112" s="131">
        <f t="shared" si="102"/>
        <v>-555.80000000010477</v>
      </c>
      <c r="H112" s="131">
        <f t="shared" si="102"/>
        <v>0</v>
      </c>
      <c r="I112" s="131">
        <f t="shared" si="102"/>
        <v>0</v>
      </c>
      <c r="J112" s="131">
        <f t="shared" si="102"/>
        <v>0</v>
      </c>
      <c r="K112" s="147"/>
      <c r="L112" s="147"/>
      <c r="M112" s="147"/>
      <c r="N112" s="147"/>
      <c r="O112" s="147">
        <f t="shared" si="53"/>
        <v>-555.80000000010477</v>
      </c>
      <c r="P112" s="147">
        <f t="shared" si="54"/>
        <v>-3781.2999999999302</v>
      </c>
      <c r="Q112" s="147">
        <f t="shared" si="55"/>
        <v>555.7999999999297</v>
      </c>
    </row>
    <row r="113" spans="1:15" ht="15.75" customHeight="1" x14ac:dyDescent="0.2">
      <c r="C113" s="113"/>
      <c r="D113" s="188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</row>
    <row r="115" spans="1:15" ht="15.75" customHeight="1" x14ac:dyDescent="0.2">
      <c r="A115" s="247" t="s">
        <v>350</v>
      </c>
      <c r="B115" s="247"/>
      <c r="C115" s="247"/>
      <c r="D115" s="247"/>
      <c r="E115" s="247"/>
      <c r="F115" s="247"/>
      <c r="G115" s="247"/>
      <c r="H115" s="247"/>
      <c r="I115" s="247"/>
      <c r="J115" s="247"/>
    </row>
    <row r="116" spans="1:15" ht="15.75" customHeight="1" x14ac:dyDescent="0.2">
      <c r="A116" s="5"/>
      <c r="B116" s="5"/>
      <c r="C116" s="9"/>
      <c r="D116" s="9"/>
      <c r="E116" s="6"/>
    </row>
    <row r="117" spans="1:15" ht="15.75" customHeight="1" x14ac:dyDescent="0.2">
      <c r="A117" s="247" t="s">
        <v>344</v>
      </c>
      <c r="B117" s="247"/>
      <c r="C117" s="247"/>
      <c r="D117" s="247"/>
      <c r="E117" s="247"/>
      <c r="F117" s="247"/>
      <c r="G117" s="247"/>
      <c r="H117" s="247"/>
      <c r="I117" s="247"/>
      <c r="J117" s="247"/>
    </row>
    <row r="118" spans="1:15" ht="15.75" customHeight="1" x14ac:dyDescent="0.2">
      <c r="A118" s="5"/>
      <c r="B118" s="5"/>
      <c r="C118" s="9"/>
      <c r="D118" s="9"/>
      <c r="E118" s="6"/>
    </row>
  </sheetData>
  <mergeCells count="6">
    <mergeCell ref="A117:J117"/>
    <mergeCell ref="A104:B104"/>
    <mergeCell ref="A105:B105"/>
    <mergeCell ref="A2:J2"/>
    <mergeCell ref="A112:B112"/>
    <mergeCell ref="A115:J115"/>
  </mergeCells>
  <pageMargins left="0.7" right="0.7" top="0.75" bottom="0.75" header="0.3" footer="0.3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57" sqref="J57"/>
    </sheetView>
  </sheetViews>
  <sheetFormatPr defaultRowHeight="15.75" customHeight="1" x14ac:dyDescent="0.2"/>
  <cols>
    <col min="1" max="1" width="11.85546875" style="43" customWidth="1"/>
    <col min="2" max="2" width="37.42578125" style="43" customWidth="1"/>
    <col min="3" max="3" width="18.28515625" style="43" customWidth="1"/>
    <col min="4" max="4" width="11.85546875" style="43" bestFit="1" customWidth="1"/>
    <col min="5" max="5" width="10.85546875" style="43" bestFit="1" customWidth="1"/>
    <col min="6" max="6" width="11.85546875" style="43" bestFit="1" customWidth="1"/>
    <col min="7" max="7" width="10.85546875" style="43" bestFit="1" customWidth="1"/>
    <col min="8" max="8" width="14.5703125" style="43" customWidth="1"/>
    <col min="9" max="10" width="14.140625" style="43" customWidth="1"/>
    <col min="11" max="11" width="9.140625" style="43"/>
    <col min="12" max="13" width="11.28515625" style="43" bestFit="1" customWidth="1"/>
    <col min="14" max="14" width="10.28515625" style="43" bestFit="1" customWidth="1"/>
    <col min="15" max="16" width="10.85546875" style="43" bestFit="1" customWidth="1"/>
    <col min="17" max="16384" width="9.140625" style="43"/>
  </cols>
  <sheetData>
    <row r="2" spans="1:17" ht="15.75" customHeight="1" x14ac:dyDescent="0.2">
      <c r="A2" s="256" t="s">
        <v>354</v>
      </c>
      <c r="B2" s="256"/>
      <c r="C2" s="256"/>
      <c r="D2" s="256"/>
      <c r="E2" s="256"/>
      <c r="F2" s="256"/>
      <c r="G2" s="256"/>
      <c r="H2" s="256"/>
      <c r="I2" s="256"/>
      <c r="J2" s="256"/>
    </row>
    <row r="3" spans="1:17" ht="15.75" customHeight="1" x14ac:dyDescent="0.2">
      <c r="J3" s="43" t="s">
        <v>259</v>
      </c>
    </row>
    <row r="4" spans="1:17" ht="51" x14ac:dyDescent="0.2">
      <c r="A4" s="25"/>
      <c r="B4" s="16"/>
      <c r="C4" s="17" t="s">
        <v>296</v>
      </c>
      <c r="D4" s="17" t="s">
        <v>303</v>
      </c>
      <c r="E4" s="17" t="s">
        <v>316</v>
      </c>
      <c r="F4" s="17" t="s">
        <v>294</v>
      </c>
      <c r="G4" s="17" t="s">
        <v>295</v>
      </c>
      <c r="H4" s="17" t="s">
        <v>90</v>
      </c>
      <c r="I4" s="17" t="s">
        <v>209</v>
      </c>
      <c r="J4" s="17" t="s">
        <v>290</v>
      </c>
      <c r="O4" s="15"/>
      <c r="P4" s="15" t="s">
        <v>269</v>
      </c>
      <c r="Q4" s="15"/>
    </row>
    <row r="5" spans="1:17" ht="15.75" customHeight="1" x14ac:dyDescent="0.2">
      <c r="A5" s="27" t="s">
        <v>124</v>
      </c>
      <c r="B5" s="27" t="s">
        <v>125</v>
      </c>
      <c r="C5" s="28">
        <v>1</v>
      </c>
      <c r="D5" s="28">
        <v>2</v>
      </c>
      <c r="E5" s="28">
        <v>3</v>
      </c>
      <c r="F5" s="28" t="s">
        <v>127</v>
      </c>
      <c r="G5" s="28" t="s">
        <v>128</v>
      </c>
      <c r="H5" s="28">
        <v>6</v>
      </c>
      <c r="I5" s="28" t="s">
        <v>132</v>
      </c>
      <c r="J5" s="28" t="s">
        <v>133</v>
      </c>
      <c r="O5" s="114" t="s">
        <v>271</v>
      </c>
      <c r="P5" s="15" t="s">
        <v>268</v>
      </c>
      <c r="Q5" s="15" t="s">
        <v>270</v>
      </c>
    </row>
    <row r="6" spans="1:17" ht="15.75" customHeight="1" x14ac:dyDescent="0.2">
      <c r="A6" s="48">
        <v>71801</v>
      </c>
      <c r="B6" s="64" t="s">
        <v>222</v>
      </c>
    </row>
    <row r="7" spans="1:17" ht="15.75" customHeight="1" x14ac:dyDescent="0.2">
      <c r="A7" s="32" t="s">
        <v>1</v>
      </c>
      <c r="B7" s="19" t="s">
        <v>2</v>
      </c>
      <c r="C7" s="122">
        <f>+C8+C14+C20+C25+C32+C36+C41+C45+C55</f>
        <v>168844.9</v>
      </c>
      <c r="D7" s="122">
        <f t="shared" ref="D7:I7" si="0">+D8+D14+D20+D25+D32+D36+D41+D45+D55</f>
        <v>168150.19999999995</v>
      </c>
      <c r="E7" s="122">
        <f t="shared" si="0"/>
        <v>694.7</v>
      </c>
      <c r="F7" s="122">
        <f>+D7+E7</f>
        <v>168844.89999999997</v>
      </c>
      <c r="G7" s="122">
        <f>+C7-F7</f>
        <v>0</v>
      </c>
      <c r="H7" s="122">
        <f>+H8+H14+H20+H25+H32+H36+H41+H45+H55</f>
        <v>0</v>
      </c>
      <c r="I7" s="122">
        <f t="shared" si="0"/>
        <v>0</v>
      </c>
      <c r="J7" s="122">
        <f>+C7+H7+I7</f>
        <v>168844.9</v>
      </c>
      <c r="K7" s="147"/>
      <c r="L7" s="147"/>
      <c r="M7" s="147"/>
      <c r="N7" s="147"/>
      <c r="O7" s="147">
        <f>+G7+H7+I7</f>
        <v>0</v>
      </c>
      <c r="P7" s="147">
        <f>+J7-D7</f>
        <v>694.70000000004075</v>
      </c>
      <c r="Q7" s="147"/>
    </row>
    <row r="8" spans="1:17" ht="15.75" customHeight="1" x14ac:dyDescent="0.2">
      <c r="A8" s="33" t="s">
        <v>3</v>
      </c>
      <c r="B8" s="22" t="s">
        <v>4</v>
      </c>
      <c r="C8" s="123">
        <f>+C9+C10+C11+C12+C13</f>
        <v>125700.00000000001</v>
      </c>
      <c r="D8" s="123">
        <f>+D9+D10+D11+D12+D13</f>
        <v>125083.5</v>
      </c>
      <c r="E8" s="123">
        <f>+E9+E10+E11+E12+E13</f>
        <v>31.5</v>
      </c>
      <c r="F8" s="123">
        <f t="shared" ref="F8:F79" si="1">+D8+E8</f>
        <v>125115</v>
      </c>
      <c r="G8" s="123">
        <f t="shared" ref="G8:G80" si="2">+C8-F8</f>
        <v>585.00000000001455</v>
      </c>
      <c r="H8" s="123">
        <f t="shared" ref="H8" si="3">+H9+H10+H11+H12+H13</f>
        <v>-585</v>
      </c>
      <c r="I8" s="123">
        <f>+I9+I10+I11+I12+I13</f>
        <v>0</v>
      </c>
      <c r="J8" s="123">
        <f>+C8+H8+I8</f>
        <v>125115.00000000001</v>
      </c>
      <c r="K8" s="147"/>
      <c r="L8" s="147"/>
      <c r="M8" s="147"/>
      <c r="N8" s="147"/>
      <c r="O8" s="147">
        <f t="shared" ref="O8:O75" si="4">+G8+H8+I8</f>
        <v>1.4551915228366852E-11</v>
      </c>
      <c r="P8" s="147">
        <f t="shared" ref="P8:P75" si="5">+J8-D8</f>
        <v>31.500000000014552</v>
      </c>
      <c r="Q8" s="147"/>
    </row>
    <row r="9" spans="1:17" ht="15.75" customHeight="1" x14ac:dyDescent="0.2">
      <c r="A9" s="34" t="s">
        <v>5</v>
      </c>
      <c r="B9" s="14" t="s">
        <v>6</v>
      </c>
      <c r="C9" s="125">
        <v>90327.1</v>
      </c>
      <c r="D9" s="125">
        <v>89765.9</v>
      </c>
      <c r="E9" s="125">
        <v>31.2</v>
      </c>
      <c r="F9" s="126">
        <f t="shared" si="1"/>
        <v>89797.099999999991</v>
      </c>
      <c r="G9" s="126">
        <f t="shared" si="2"/>
        <v>530.00000000001455</v>
      </c>
      <c r="H9" s="125">
        <v>-530</v>
      </c>
      <c r="I9" s="125"/>
      <c r="J9" s="126">
        <f>+C9+H9+I9</f>
        <v>89797.1</v>
      </c>
      <c r="K9" s="147"/>
      <c r="L9" s="147"/>
      <c r="M9" s="147"/>
      <c r="N9" s="147"/>
      <c r="O9" s="147">
        <f t="shared" si="4"/>
        <v>1.4551915228366852E-11</v>
      </c>
      <c r="P9" s="147">
        <f t="shared" si="5"/>
        <v>31.200000000011642</v>
      </c>
      <c r="Q9" s="147"/>
    </row>
    <row r="10" spans="1:17" ht="15.75" customHeight="1" x14ac:dyDescent="0.2">
      <c r="A10" s="34" t="s">
        <v>84</v>
      </c>
      <c r="B10" s="14" t="s">
        <v>87</v>
      </c>
      <c r="C10" s="125">
        <v>15099.1</v>
      </c>
      <c r="D10" s="125">
        <v>15099.1</v>
      </c>
      <c r="E10" s="125">
        <f>C10-D10</f>
        <v>0</v>
      </c>
      <c r="F10" s="126">
        <f t="shared" si="1"/>
        <v>15099.1</v>
      </c>
      <c r="G10" s="126">
        <f t="shared" si="2"/>
        <v>0</v>
      </c>
      <c r="H10" s="125"/>
      <c r="I10" s="125"/>
      <c r="J10" s="126">
        <f t="shared" ref="J10:J13" si="6">+C10+H10+I10</f>
        <v>15099.1</v>
      </c>
      <c r="K10" s="147"/>
      <c r="L10" s="147"/>
      <c r="M10" s="147"/>
      <c r="N10" s="147"/>
      <c r="O10" s="147">
        <f t="shared" si="4"/>
        <v>0</v>
      </c>
      <c r="P10" s="147">
        <f t="shared" si="5"/>
        <v>0</v>
      </c>
      <c r="Q10" s="147"/>
    </row>
    <row r="11" spans="1:17" ht="15.75" customHeight="1" x14ac:dyDescent="0.2">
      <c r="A11" s="34" t="s">
        <v>85</v>
      </c>
      <c r="B11" s="14" t="s">
        <v>88</v>
      </c>
      <c r="C11" s="125"/>
      <c r="D11" s="125"/>
      <c r="E11" s="125"/>
      <c r="F11" s="126">
        <f t="shared" si="1"/>
        <v>0</v>
      </c>
      <c r="G11" s="126">
        <f t="shared" si="2"/>
        <v>0</v>
      </c>
      <c r="H11" s="125"/>
      <c r="I11" s="125"/>
      <c r="J11" s="126">
        <f t="shared" si="6"/>
        <v>0</v>
      </c>
      <c r="K11" s="147"/>
      <c r="L11" s="147"/>
      <c r="M11" s="147"/>
      <c r="N11" s="147"/>
      <c r="O11" s="147">
        <f t="shared" si="4"/>
        <v>0</v>
      </c>
      <c r="P11" s="147">
        <f t="shared" si="5"/>
        <v>0</v>
      </c>
      <c r="Q11" s="147"/>
    </row>
    <row r="12" spans="1:17" ht="15.75" customHeight="1" x14ac:dyDescent="0.2">
      <c r="A12" s="34" t="s">
        <v>86</v>
      </c>
      <c r="B12" s="14" t="s">
        <v>89</v>
      </c>
      <c r="C12" s="125">
        <v>11487.2</v>
      </c>
      <c r="D12" s="125">
        <v>11431.9</v>
      </c>
      <c r="E12" s="125">
        <v>0.3</v>
      </c>
      <c r="F12" s="126">
        <f t="shared" si="1"/>
        <v>11432.199999999999</v>
      </c>
      <c r="G12" s="126">
        <f t="shared" si="2"/>
        <v>55.000000000001819</v>
      </c>
      <c r="H12" s="125">
        <v>-55</v>
      </c>
      <c r="I12" s="125"/>
      <c r="J12" s="126">
        <f t="shared" si="6"/>
        <v>11432.2</v>
      </c>
      <c r="K12" s="147"/>
      <c r="L12" s="147"/>
      <c r="M12" s="147"/>
      <c r="N12" s="147"/>
      <c r="O12" s="147">
        <f t="shared" si="4"/>
        <v>1.8189894035458565E-12</v>
      </c>
      <c r="P12" s="147">
        <f t="shared" si="5"/>
        <v>0.30000000000109139</v>
      </c>
      <c r="Q12" s="147"/>
    </row>
    <row r="13" spans="1:17" ht="15.75" customHeight="1" x14ac:dyDescent="0.2">
      <c r="A13" s="34" t="s">
        <v>7</v>
      </c>
      <c r="B13" s="14" t="s">
        <v>8</v>
      </c>
      <c r="C13" s="125">
        <v>8786.6</v>
      </c>
      <c r="D13" s="125">
        <v>8786.6</v>
      </c>
      <c r="E13" s="125">
        <f>C13-D13</f>
        <v>0</v>
      </c>
      <c r="F13" s="126">
        <f t="shared" si="1"/>
        <v>8786.6</v>
      </c>
      <c r="G13" s="126">
        <f t="shared" si="2"/>
        <v>0</v>
      </c>
      <c r="H13" s="125"/>
      <c r="I13" s="125"/>
      <c r="J13" s="126">
        <f t="shared" si="6"/>
        <v>8786.6</v>
      </c>
      <c r="K13" s="147"/>
      <c r="L13" s="147"/>
      <c r="M13" s="147"/>
      <c r="N13" s="147"/>
      <c r="O13" s="147">
        <f t="shared" si="4"/>
        <v>0</v>
      </c>
      <c r="P13" s="147">
        <f t="shared" si="5"/>
        <v>0</v>
      </c>
      <c r="Q13" s="147"/>
    </row>
    <row r="14" spans="1:17" ht="15.75" customHeight="1" x14ac:dyDescent="0.2">
      <c r="A14" s="33" t="s">
        <v>9</v>
      </c>
      <c r="B14" s="22" t="s">
        <v>10</v>
      </c>
      <c r="C14" s="123">
        <f>C15+C16+C17+C18+C19</f>
        <v>15342</v>
      </c>
      <c r="D14" s="123">
        <f t="shared" ref="D14:J14" si="7">D15+D16+D17+D18+D19</f>
        <v>15341.8</v>
      </c>
      <c r="E14" s="123">
        <f t="shared" si="7"/>
        <v>0.2</v>
      </c>
      <c r="F14" s="123">
        <f t="shared" si="7"/>
        <v>15342</v>
      </c>
      <c r="G14" s="123">
        <f t="shared" si="7"/>
        <v>0</v>
      </c>
      <c r="H14" s="123">
        <f t="shared" si="7"/>
        <v>0</v>
      </c>
      <c r="I14" s="123">
        <f t="shared" si="7"/>
        <v>0</v>
      </c>
      <c r="J14" s="123">
        <f t="shared" si="7"/>
        <v>15342</v>
      </c>
      <c r="K14" s="147">
        <v>2316.1</v>
      </c>
      <c r="L14" s="147"/>
      <c r="M14" s="147"/>
      <c r="N14" s="147"/>
      <c r="O14" s="147">
        <f t="shared" si="4"/>
        <v>0</v>
      </c>
      <c r="P14" s="147">
        <f t="shared" si="5"/>
        <v>0.2000000000007276</v>
      </c>
      <c r="Q14" s="147"/>
    </row>
    <row r="15" spans="1:17" ht="15.75" customHeight="1" x14ac:dyDescent="0.2">
      <c r="A15" s="207" t="s">
        <v>330</v>
      </c>
      <c r="B15" s="208" t="s">
        <v>335</v>
      </c>
      <c r="C15" s="209">
        <v>10328</v>
      </c>
      <c r="D15" s="209">
        <v>10327.799999999999</v>
      </c>
      <c r="E15" s="209">
        <v>0.2</v>
      </c>
      <c r="F15" s="209">
        <f>D15+E15</f>
        <v>10328</v>
      </c>
      <c r="G15" s="209">
        <f>C15-F15</f>
        <v>0</v>
      </c>
      <c r="H15" s="209"/>
      <c r="I15" s="209"/>
      <c r="J15" s="209">
        <f>+C15+H15+I15</f>
        <v>10328</v>
      </c>
      <c r="K15" s="147"/>
      <c r="L15" s="147"/>
      <c r="M15" s="147"/>
      <c r="N15" s="147"/>
      <c r="O15" s="147"/>
      <c r="P15" s="147"/>
      <c r="Q15" s="147"/>
    </row>
    <row r="16" spans="1:17" ht="15.75" customHeight="1" x14ac:dyDescent="0.2">
      <c r="A16" s="207" t="s">
        <v>331</v>
      </c>
      <c r="B16" s="208" t="s">
        <v>325</v>
      </c>
      <c r="C16" s="209">
        <v>1253.5</v>
      </c>
      <c r="D16" s="209">
        <v>1253.5</v>
      </c>
      <c r="E16" s="209"/>
      <c r="F16" s="209">
        <f t="shared" ref="F16:F19" si="8">D16+E16</f>
        <v>1253.5</v>
      </c>
      <c r="G16" s="209">
        <f t="shared" ref="G16:G19" si="9">C16-F16</f>
        <v>0</v>
      </c>
      <c r="H16" s="209"/>
      <c r="I16" s="209"/>
      <c r="J16" s="209">
        <f t="shared" ref="J16:J19" si="10">+C16+H16+I16</f>
        <v>1253.5</v>
      </c>
      <c r="K16" s="147"/>
      <c r="L16" s="147"/>
      <c r="M16" s="147"/>
      <c r="N16" s="147"/>
      <c r="O16" s="147"/>
      <c r="P16" s="147"/>
      <c r="Q16" s="147"/>
    </row>
    <row r="17" spans="1:17" ht="15.75" customHeight="1" x14ac:dyDescent="0.2">
      <c r="A17" s="207" t="s">
        <v>332</v>
      </c>
      <c r="B17" s="208" t="s">
        <v>349</v>
      </c>
      <c r="C17" s="209">
        <v>1002.8</v>
      </c>
      <c r="D17" s="209">
        <v>1002.8</v>
      </c>
      <c r="E17" s="209"/>
      <c r="F17" s="209">
        <f t="shared" si="8"/>
        <v>1002.8</v>
      </c>
      <c r="G17" s="209">
        <f t="shared" si="9"/>
        <v>0</v>
      </c>
      <c r="H17" s="209"/>
      <c r="I17" s="209"/>
      <c r="J17" s="209">
        <f t="shared" si="10"/>
        <v>1002.8</v>
      </c>
      <c r="K17" s="147"/>
      <c r="L17" s="147"/>
      <c r="M17" s="147"/>
      <c r="N17" s="147"/>
      <c r="O17" s="147"/>
      <c r="P17" s="147"/>
      <c r="Q17" s="147"/>
    </row>
    <row r="18" spans="1:17" ht="15.75" customHeight="1" x14ac:dyDescent="0.2">
      <c r="A18" s="207" t="s">
        <v>333</v>
      </c>
      <c r="B18" s="208" t="s">
        <v>312</v>
      </c>
      <c r="C18" s="209">
        <v>250.7</v>
      </c>
      <c r="D18" s="209">
        <v>250.7</v>
      </c>
      <c r="E18" s="209"/>
      <c r="F18" s="209">
        <f t="shared" si="8"/>
        <v>250.7</v>
      </c>
      <c r="G18" s="209">
        <f t="shared" si="9"/>
        <v>0</v>
      </c>
      <c r="H18" s="209"/>
      <c r="I18" s="209"/>
      <c r="J18" s="209">
        <f t="shared" si="10"/>
        <v>250.7</v>
      </c>
      <c r="K18" s="147"/>
      <c r="L18" s="147"/>
      <c r="M18" s="147"/>
      <c r="N18" s="147"/>
      <c r="O18" s="147"/>
      <c r="P18" s="147"/>
      <c r="Q18" s="147"/>
    </row>
    <row r="19" spans="1:17" ht="15.75" customHeight="1" x14ac:dyDescent="0.2">
      <c r="A19" s="207" t="s">
        <v>334</v>
      </c>
      <c r="B19" s="208" t="s">
        <v>326</v>
      </c>
      <c r="C19" s="209">
        <v>2507</v>
      </c>
      <c r="D19" s="209">
        <v>2507</v>
      </c>
      <c r="E19" s="209"/>
      <c r="F19" s="209">
        <f t="shared" si="8"/>
        <v>2507</v>
      </c>
      <c r="G19" s="209">
        <f t="shared" si="9"/>
        <v>0</v>
      </c>
      <c r="H19" s="209"/>
      <c r="I19" s="209"/>
      <c r="J19" s="209">
        <f t="shared" si="10"/>
        <v>2507</v>
      </c>
      <c r="K19" s="147"/>
      <c r="L19" s="147"/>
      <c r="M19" s="147"/>
      <c r="N19" s="147"/>
      <c r="O19" s="147">
        <f t="shared" si="4"/>
        <v>0</v>
      </c>
      <c r="P19" s="147">
        <f t="shared" si="5"/>
        <v>0</v>
      </c>
      <c r="Q19" s="147"/>
    </row>
    <row r="20" spans="1:17" ht="15.75" customHeight="1" x14ac:dyDescent="0.2">
      <c r="A20" s="33" t="s">
        <v>12</v>
      </c>
      <c r="B20" s="22" t="s">
        <v>13</v>
      </c>
      <c r="C20" s="123">
        <f>+C21+C22+C23+C24</f>
        <v>9882.5</v>
      </c>
      <c r="D20" s="123">
        <f t="shared" ref="D20:I20" si="11">+D21+D22+D23+D24</f>
        <v>9881.2999999999993</v>
      </c>
      <c r="E20" s="123">
        <f t="shared" si="11"/>
        <v>586.19999999999993</v>
      </c>
      <c r="F20" s="123">
        <f t="shared" si="1"/>
        <v>10467.5</v>
      </c>
      <c r="G20" s="123">
        <f t="shared" si="2"/>
        <v>-585</v>
      </c>
      <c r="H20" s="123">
        <f t="shared" si="11"/>
        <v>585</v>
      </c>
      <c r="I20" s="123">
        <f t="shared" si="11"/>
        <v>0</v>
      </c>
      <c r="J20" s="123">
        <f>+C20+H20+I20</f>
        <v>10467.5</v>
      </c>
      <c r="K20" s="147"/>
      <c r="L20" s="147"/>
      <c r="M20" s="147"/>
      <c r="N20" s="147"/>
      <c r="O20" s="147">
        <f t="shared" si="4"/>
        <v>0</v>
      </c>
      <c r="P20" s="147">
        <f t="shared" si="5"/>
        <v>586.20000000000073</v>
      </c>
      <c r="Q20" s="147"/>
    </row>
    <row r="21" spans="1:17" ht="15.75" customHeight="1" x14ac:dyDescent="0.2">
      <c r="A21" s="34" t="s">
        <v>14</v>
      </c>
      <c r="B21" s="14" t="s">
        <v>15</v>
      </c>
      <c r="C21" s="125">
        <v>2483.6999999999998</v>
      </c>
      <c r="D21" s="125">
        <v>2482.9</v>
      </c>
      <c r="E21" s="125">
        <v>0.8</v>
      </c>
      <c r="F21" s="126">
        <f t="shared" si="1"/>
        <v>2483.7000000000003</v>
      </c>
      <c r="G21" s="126">
        <f t="shared" si="2"/>
        <v>0</v>
      </c>
      <c r="H21" s="125">
        <v>0</v>
      </c>
      <c r="I21" s="125"/>
      <c r="J21" s="126">
        <f>+C21+H21+I21</f>
        <v>2483.6999999999998</v>
      </c>
      <c r="K21" s="147"/>
      <c r="L21" s="147"/>
      <c r="M21" s="147"/>
      <c r="N21" s="147"/>
      <c r="O21" s="147">
        <f t="shared" si="4"/>
        <v>0</v>
      </c>
      <c r="P21" s="147">
        <f t="shared" si="5"/>
        <v>0.79999999999972715</v>
      </c>
      <c r="Q21" s="147"/>
    </row>
    <row r="22" spans="1:17" ht="15.75" customHeight="1" x14ac:dyDescent="0.2">
      <c r="A22" s="34" t="s">
        <v>16</v>
      </c>
      <c r="B22" s="14" t="s">
        <v>17</v>
      </c>
      <c r="C22" s="125">
        <v>7198.8</v>
      </c>
      <c r="D22" s="125">
        <v>7198.4</v>
      </c>
      <c r="E22" s="125">
        <v>585.4</v>
      </c>
      <c r="F22" s="126">
        <f t="shared" si="1"/>
        <v>7783.7999999999993</v>
      </c>
      <c r="G22" s="126">
        <f t="shared" si="2"/>
        <v>-584.99999999999909</v>
      </c>
      <c r="H22" s="125">
        <v>585</v>
      </c>
      <c r="I22" s="125"/>
      <c r="J22" s="126">
        <f t="shared" ref="J22:J24" si="12">+C22+H22+I22</f>
        <v>7783.8</v>
      </c>
      <c r="K22" s="147"/>
      <c r="L22" s="147"/>
      <c r="M22" s="147"/>
      <c r="N22" s="147"/>
      <c r="O22" s="147">
        <f t="shared" si="4"/>
        <v>9.0949470177292824E-13</v>
      </c>
      <c r="P22" s="147">
        <f t="shared" si="5"/>
        <v>585.40000000000055</v>
      </c>
      <c r="Q22" s="147"/>
    </row>
    <row r="23" spans="1:17" ht="15.75" customHeight="1" x14ac:dyDescent="0.2">
      <c r="A23" s="34" t="s">
        <v>91</v>
      </c>
      <c r="B23" s="14" t="s">
        <v>93</v>
      </c>
      <c r="C23" s="125">
        <v>200</v>
      </c>
      <c r="D23" s="125">
        <v>200</v>
      </c>
      <c r="E23" s="125">
        <f t="shared" ref="E23" si="13">C23-D23+H23</f>
        <v>0</v>
      </c>
      <c r="F23" s="126">
        <f t="shared" si="1"/>
        <v>200</v>
      </c>
      <c r="G23" s="126">
        <f t="shared" si="2"/>
        <v>0</v>
      </c>
      <c r="H23" s="125"/>
      <c r="I23" s="125"/>
      <c r="J23" s="126">
        <f t="shared" si="12"/>
        <v>200</v>
      </c>
      <c r="K23" s="147"/>
      <c r="L23" s="147"/>
      <c r="M23" s="147"/>
      <c r="N23" s="147"/>
      <c r="O23" s="147">
        <f t="shared" si="4"/>
        <v>0</v>
      </c>
      <c r="P23" s="147">
        <f t="shared" si="5"/>
        <v>0</v>
      </c>
      <c r="Q23" s="147"/>
    </row>
    <row r="24" spans="1:17" ht="15.75" customHeight="1" x14ac:dyDescent="0.2">
      <c r="A24" s="34" t="s">
        <v>92</v>
      </c>
      <c r="B24" s="14" t="s">
        <v>94</v>
      </c>
      <c r="C24" s="125"/>
      <c r="D24" s="125"/>
      <c r="E24" s="125"/>
      <c r="F24" s="126">
        <f t="shared" si="1"/>
        <v>0</v>
      </c>
      <c r="G24" s="126">
        <f t="shared" si="2"/>
        <v>0</v>
      </c>
      <c r="H24" s="125"/>
      <c r="I24" s="125"/>
      <c r="J24" s="126">
        <f t="shared" si="12"/>
        <v>0</v>
      </c>
      <c r="K24" s="147"/>
      <c r="L24" s="147"/>
      <c r="M24" s="147"/>
      <c r="N24" s="147"/>
      <c r="O24" s="147">
        <f t="shared" si="4"/>
        <v>0</v>
      </c>
      <c r="P24" s="147">
        <f t="shared" si="5"/>
        <v>0</v>
      </c>
      <c r="Q24" s="147"/>
    </row>
    <row r="25" spans="1:17" ht="15.75" customHeight="1" x14ac:dyDescent="0.2">
      <c r="A25" s="33" t="s">
        <v>18</v>
      </c>
      <c r="B25" s="22" t="s">
        <v>19</v>
      </c>
      <c r="C25" s="123">
        <f>+C26+C27+C28+C29+C30+C31</f>
        <v>3759.5</v>
      </c>
      <c r="D25" s="123">
        <f t="shared" ref="D25:I25" si="14">+D26+D27+D28+D29+D30+D31</f>
        <v>3708.8</v>
      </c>
      <c r="E25" s="123">
        <f t="shared" si="14"/>
        <v>50.699999999999996</v>
      </c>
      <c r="F25" s="123">
        <f t="shared" si="1"/>
        <v>3759.5</v>
      </c>
      <c r="G25" s="123">
        <f t="shared" si="2"/>
        <v>0</v>
      </c>
      <c r="H25" s="123">
        <f t="shared" si="14"/>
        <v>0</v>
      </c>
      <c r="I25" s="123">
        <f t="shared" si="14"/>
        <v>0</v>
      </c>
      <c r="J25" s="123">
        <f>+C25+H25+I25</f>
        <v>3759.5</v>
      </c>
      <c r="K25" s="147"/>
      <c r="L25" s="147"/>
      <c r="M25" s="147"/>
      <c r="N25" s="147"/>
      <c r="O25" s="147">
        <f t="shared" si="4"/>
        <v>0</v>
      </c>
      <c r="P25" s="147">
        <f t="shared" si="5"/>
        <v>50.699999999999818</v>
      </c>
      <c r="Q25" s="147"/>
    </row>
    <row r="26" spans="1:17" ht="15.75" customHeight="1" x14ac:dyDescent="0.2">
      <c r="A26" s="34" t="s">
        <v>20</v>
      </c>
      <c r="B26" s="14" t="s">
        <v>21</v>
      </c>
      <c r="C26" s="125">
        <v>463.1</v>
      </c>
      <c r="D26" s="125">
        <v>421</v>
      </c>
      <c r="E26" s="125">
        <v>42.1</v>
      </c>
      <c r="F26" s="126">
        <f t="shared" si="1"/>
        <v>463.1</v>
      </c>
      <c r="G26" s="126">
        <f t="shared" si="2"/>
        <v>0</v>
      </c>
      <c r="H26" s="125">
        <v>0</v>
      </c>
      <c r="I26" s="125"/>
      <c r="J26" s="126">
        <f>+C26+H26+I26</f>
        <v>463.1</v>
      </c>
      <c r="K26" s="147"/>
      <c r="L26" s="147"/>
      <c r="M26" s="147"/>
      <c r="N26" s="147"/>
      <c r="O26" s="147">
        <f t="shared" si="4"/>
        <v>0</v>
      </c>
      <c r="P26" s="147">
        <f t="shared" si="5"/>
        <v>42.100000000000023</v>
      </c>
      <c r="Q26" s="147"/>
    </row>
    <row r="27" spans="1:17" ht="15.75" customHeight="1" x14ac:dyDescent="0.2">
      <c r="A27" s="34" t="s">
        <v>22</v>
      </c>
      <c r="B27" s="14" t="s">
        <v>23</v>
      </c>
      <c r="C27" s="125">
        <v>2010</v>
      </c>
      <c r="D27" s="125">
        <v>2009.7</v>
      </c>
      <c r="E27" s="125">
        <v>0.3</v>
      </c>
      <c r="F27" s="126">
        <f t="shared" si="1"/>
        <v>2010</v>
      </c>
      <c r="G27" s="126">
        <f t="shared" si="2"/>
        <v>0</v>
      </c>
      <c r="H27" s="125">
        <v>0</v>
      </c>
      <c r="I27" s="125"/>
      <c r="J27" s="126">
        <f t="shared" ref="J27:J31" si="15">+C27+H27+I27</f>
        <v>2010</v>
      </c>
      <c r="K27" s="147"/>
      <c r="L27" s="147"/>
      <c r="M27" s="147"/>
      <c r="N27" s="147"/>
      <c r="O27" s="147">
        <f t="shared" si="4"/>
        <v>0</v>
      </c>
      <c r="P27" s="147">
        <f t="shared" si="5"/>
        <v>0.29999999999995453</v>
      </c>
      <c r="Q27" s="147"/>
    </row>
    <row r="28" spans="1:17" ht="15.75" customHeight="1" x14ac:dyDescent="0.2">
      <c r="A28" s="34" t="s">
        <v>24</v>
      </c>
      <c r="B28" s="14" t="s">
        <v>25</v>
      </c>
      <c r="C28" s="125">
        <v>181.5</v>
      </c>
      <c r="D28" s="125">
        <v>175</v>
      </c>
      <c r="E28" s="125">
        <v>6.5</v>
      </c>
      <c r="F28" s="126">
        <f t="shared" si="1"/>
        <v>181.5</v>
      </c>
      <c r="G28" s="126">
        <f t="shared" si="2"/>
        <v>0</v>
      </c>
      <c r="H28" s="125">
        <v>0</v>
      </c>
      <c r="I28" s="125"/>
      <c r="J28" s="126">
        <f t="shared" si="15"/>
        <v>181.5</v>
      </c>
      <c r="K28" s="147"/>
      <c r="L28" s="147"/>
      <c r="M28" s="147"/>
      <c r="N28" s="147"/>
      <c r="O28" s="147">
        <f t="shared" si="4"/>
        <v>0</v>
      </c>
      <c r="P28" s="147">
        <f t="shared" si="5"/>
        <v>6.5</v>
      </c>
      <c r="Q28" s="147"/>
    </row>
    <row r="29" spans="1:17" ht="15.75" customHeight="1" x14ac:dyDescent="0.2">
      <c r="A29" s="34" t="s">
        <v>95</v>
      </c>
      <c r="B29" s="14" t="s">
        <v>97</v>
      </c>
      <c r="C29" s="125">
        <v>134.80000000000001</v>
      </c>
      <c r="D29" s="125">
        <v>134.4</v>
      </c>
      <c r="E29" s="125">
        <v>0.4</v>
      </c>
      <c r="F29" s="126">
        <f t="shared" si="1"/>
        <v>134.80000000000001</v>
      </c>
      <c r="G29" s="126">
        <f t="shared" si="2"/>
        <v>0</v>
      </c>
      <c r="H29" s="125"/>
      <c r="I29" s="125"/>
      <c r="J29" s="126">
        <f t="shared" si="15"/>
        <v>134.80000000000001</v>
      </c>
      <c r="K29" s="147"/>
      <c r="L29" s="147"/>
      <c r="M29" s="147"/>
      <c r="N29" s="147"/>
      <c r="O29" s="147">
        <f t="shared" si="4"/>
        <v>0</v>
      </c>
      <c r="P29" s="147">
        <f t="shared" si="5"/>
        <v>0.40000000000000568</v>
      </c>
      <c r="Q29" s="147"/>
    </row>
    <row r="30" spans="1:17" ht="12.75" x14ac:dyDescent="0.2">
      <c r="A30" s="34" t="s">
        <v>26</v>
      </c>
      <c r="B30" s="14" t="s">
        <v>27</v>
      </c>
      <c r="C30" s="125">
        <v>119.8</v>
      </c>
      <c r="D30" s="125">
        <v>118.4</v>
      </c>
      <c r="E30" s="125">
        <v>1.4</v>
      </c>
      <c r="F30" s="126">
        <f t="shared" si="1"/>
        <v>119.80000000000001</v>
      </c>
      <c r="G30" s="126">
        <f t="shared" si="2"/>
        <v>0</v>
      </c>
      <c r="H30" s="125"/>
      <c r="I30" s="125"/>
      <c r="J30" s="126">
        <f t="shared" si="15"/>
        <v>119.8</v>
      </c>
      <c r="K30" s="147"/>
      <c r="L30" s="147"/>
      <c r="M30" s="147"/>
      <c r="N30" s="147"/>
      <c r="O30" s="147">
        <f t="shared" si="4"/>
        <v>0</v>
      </c>
      <c r="P30" s="147">
        <f t="shared" si="5"/>
        <v>1.3999999999999915</v>
      </c>
      <c r="Q30" s="147"/>
    </row>
    <row r="31" spans="1:17" ht="25.5" x14ac:dyDescent="0.2">
      <c r="A31" s="34" t="s">
        <v>96</v>
      </c>
      <c r="B31" s="14" t="s">
        <v>98</v>
      </c>
      <c r="C31" s="125">
        <v>850.3</v>
      </c>
      <c r="D31" s="125">
        <v>850.3</v>
      </c>
      <c r="E31" s="125"/>
      <c r="F31" s="126">
        <f t="shared" si="1"/>
        <v>850.3</v>
      </c>
      <c r="G31" s="126">
        <f t="shared" si="2"/>
        <v>0</v>
      </c>
      <c r="H31" s="125">
        <v>0</v>
      </c>
      <c r="I31" s="125"/>
      <c r="J31" s="126">
        <f t="shared" si="15"/>
        <v>850.3</v>
      </c>
      <c r="K31" s="147"/>
      <c r="L31" s="147"/>
      <c r="M31" s="147"/>
      <c r="N31" s="147"/>
      <c r="O31" s="147">
        <f t="shared" si="4"/>
        <v>0</v>
      </c>
      <c r="P31" s="147">
        <f t="shared" si="5"/>
        <v>0</v>
      </c>
      <c r="Q31" s="147"/>
    </row>
    <row r="32" spans="1:17" ht="15.75" customHeight="1" x14ac:dyDescent="0.2">
      <c r="A32" s="33" t="s">
        <v>28</v>
      </c>
      <c r="B32" s="22" t="s">
        <v>29</v>
      </c>
      <c r="C32" s="123">
        <f>+C33+C34+C35</f>
        <v>799.5</v>
      </c>
      <c r="D32" s="123">
        <f t="shared" ref="D32:I32" si="16">+D33+D34+D35</f>
        <v>799.5</v>
      </c>
      <c r="E32" s="123">
        <f t="shared" si="16"/>
        <v>0</v>
      </c>
      <c r="F32" s="123">
        <f t="shared" si="1"/>
        <v>799.5</v>
      </c>
      <c r="G32" s="123">
        <f t="shared" si="2"/>
        <v>0</v>
      </c>
      <c r="H32" s="123">
        <f t="shared" si="16"/>
        <v>0</v>
      </c>
      <c r="I32" s="123">
        <f t="shared" si="16"/>
        <v>0</v>
      </c>
      <c r="J32" s="123">
        <f>+C32+H32+I32</f>
        <v>799.5</v>
      </c>
      <c r="K32" s="147"/>
      <c r="L32" s="147"/>
      <c r="M32" s="147"/>
      <c r="N32" s="147"/>
      <c r="O32" s="147">
        <f t="shared" si="4"/>
        <v>0</v>
      </c>
      <c r="P32" s="147">
        <f t="shared" si="5"/>
        <v>0</v>
      </c>
      <c r="Q32" s="147"/>
    </row>
    <row r="33" spans="1:17" ht="15.75" customHeight="1" x14ac:dyDescent="0.2">
      <c r="A33" s="34" t="s">
        <v>99</v>
      </c>
      <c r="B33" s="14" t="s">
        <v>101</v>
      </c>
      <c r="C33" s="125">
        <v>59.5</v>
      </c>
      <c r="D33" s="125">
        <v>59.5</v>
      </c>
      <c r="E33" s="125"/>
      <c r="F33" s="126">
        <f t="shared" si="1"/>
        <v>59.5</v>
      </c>
      <c r="G33" s="126">
        <f t="shared" si="2"/>
        <v>0</v>
      </c>
      <c r="H33" s="126"/>
      <c r="I33" s="126"/>
      <c r="J33" s="126">
        <f>+C33+H33+I33</f>
        <v>59.5</v>
      </c>
      <c r="K33" s="147"/>
      <c r="L33" s="147"/>
      <c r="M33" s="147"/>
      <c r="N33" s="147"/>
      <c r="O33" s="147">
        <f t="shared" si="4"/>
        <v>0</v>
      </c>
      <c r="P33" s="147">
        <f t="shared" si="5"/>
        <v>0</v>
      </c>
      <c r="Q33" s="147"/>
    </row>
    <row r="34" spans="1:17" ht="15.75" customHeight="1" x14ac:dyDescent="0.2">
      <c r="A34" s="34" t="s">
        <v>100</v>
      </c>
      <c r="B34" s="14" t="s">
        <v>102</v>
      </c>
      <c r="C34" s="125"/>
      <c r="D34" s="125"/>
      <c r="E34" s="125"/>
      <c r="F34" s="126">
        <f t="shared" si="1"/>
        <v>0</v>
      </c>
      <c r="G34" s="126">
        <f t="shared" si="2"/>
        <v>0</v>
      </c>
      <c r="H34" s="126"/>
      <c r="I34" s="126"/>
      <c r="J34" s="126">
        <f t="shared" ref="J34:J35" si="17">+C34+H34+I34</f>
        <v>0</v>
      </c>
      <c r="K34" s="147"/>
      <c r="L34" s="147"/>
      <c r="M34" s="147"/>
      <c r="N34" s="147"/>
      <c r="O34" s="147">
        <f t="shared" si="4"/>
        <v>0</v>
      </c>
      <c r="P34" s="147">
        <f t="shared" si="5"/>
        <v>0</v>
      </c>
      <c r="Q34" s="147"/>
    </row>
    <row r="35" spans="1:17" ht="15.75" customHeight="1" x14ac:dyDescent="0.2">
      <c r="A35" s="34" t="s">
        <v>30</v>
      </c>
      <c r="B35" s="14" t="s">
        <v>31</v>
      </c>
      <c r="C35" s="125">
        <v>740</v>
      </c>
      <c r="D35" s="125">
        <v>740</v>
      </c>
      <c r="E35" s="125"/>
      <c r="F35" s="126">
        <f t="shared" si="1"/>
        <v>740</v>
      </c>
      <c r="G35" s="126">
        <f t="shared" si="2"/>
        <v>0</v>
      </c>
      <c r="H35" s="125">
        <v>0</v>
      </c>
      <c r="I35" s="125"/>
      <c r="J35" s="126">
        <f t="shared" si="17"/>
        <v>740</v>
      </c>
      <c r="K35" s="147"/>
      <c r="L35" s="147"/>
      <c r="M35" s="147"/>
      <c r="N35" s="147"/>
      <c r="O35" s="147">
        <f t="shared" si="4"/>
        <v>0</v>
      </c>
      <c r="P35" s="147">
        <f t="shared" si="5"/>
        <v>0</v>
      </c>
      <c r="Q35" s="147"/>
    </row>
    <row r="36" spans="1:17" ht="15.75" customHeight="1" x14ac:dyDescent="0.2">
      <c r="A36" s="33" t="s">
        <v>32</v>
      </c>
      <c r="B36" s="22" t="s">
        <v>33</v>
      </c>
      <c r="C36" s="123">
        <f>+C37+C38+C39+C40</f>
        <v>7780.8</v>
      </c>
      <c r="D36" s="123">
        <f t="shared" ref="D36:I36" si="18">+D37+D38+D39+D40</f>
        <v>7780.8</v>
      </c>
      <c r="E36" s="123">
        <f t="shared" si="18"/>
        <v>0</v>
      </c>
      <c r="F36" s="123">
        <f t="shared" si="1"/>
        <v>7780.8</v>
      </c>
      <c r="G36" s="123">
        <f t="shared" si="2"/>
        <v>0</v>
      </c>
      <c r="H36" s="123">
        <f t="shared" si="18"/>
        <v>0</v>
      </c>
      <c r="I36" s="123">
        <f t="shared" si="18"/>
        <v>0</v>
      </c>
      <c r="J36" s="123">
        <f>+C36+H36+I36</f>
        <v>7780.8</v>
      </c>
      <c r="K36" s="147"/>
      <c r="L36" s="147"/>
      <c r="M36" s="147"/>
      <c r="N36" s="147"/>
      <c r="O36" s="147">
        <f t="shared" si="4"/>
        <v>0</v>
      </c>
      <c r="P36" s="147">
        <f t="shared" si="5"/>
        <v>0</v>
      </c>
      <c r="Q36" s="147"/>
    </row>
    <row r="37" spans="1:17" ht="15.75" customHeight="1" x14ac:dyDescent="0.2">
      <c r="A37" s="34" t="s">
        <v>103</v>
      </c>
      <c r="B37" s="14" t="s">
        <v>106</v>
      </c>
      <c r="C37" s="126"/>
      <c r="D37" s="126"/>
      <c r="E37" s="126"/>
      <c r="F37" s="126">
        <f t="shared" si="1"/>
        <v>0</v>
      </c>
      <c r="G37" s="126">
        <f t="shared" si="2"/>
        <v>0</v>
      </c>
      <c r="H37" s="126"/>
      <c r="I37" s="126"/>
      <c r="J37" s="126">
        <f>+C37+H37+I37</f>
        <v>0</v>
      </c>
      <c r="K37" s="147"/>
      <c r="L37" s="147"/>
      <c r="M37" s="147"/>
      <c r="N37" s="147"/>
      <c r="O37" s="147">
        <f t="shared" si="4"/>
        <v>0</v>
      </c>
      <c r="P37" s="147">
        <f t="shared" si="5"/>
        <v>0</v>
      </c>
      <c r="Q37" s="147"/>
    </row>
    <row r="38" spans="1:17" ht="15.75" customHeight="1" x14ac:dyDescent="0.2">
      <c r="A38" s="34" t="s">
        <v>104</v>
      </c>
      <c r="B38" s="14" t="s">
        <v>107</v>
      </c>
      <c r="C38" s="126"/>
      <c r="D38" s="126"/>
      <c r="E38" s="126"/>
      <c r="F38" s="126">
        <f t="shared" si="1"/>
        <v>0</v>
      </c>
      <c r="G38" s="126">
        <f t="shared" si="2"/>
        <v>0</v>
      </c>
      <c r="H38" s="126"/>
      <c r="I38" s="126"/>
      <c r="J38" s="126">
        <f t="shared" ref="J38:J40" si="19">+C38+H38+I38</f>
        <v>0</v>
      </c>
      <c r="K38" s="147"/>
      <c r="L38" s="147"/>
      <c r="M38" s="147"/>
      <c r="N38" s="147"/>
      <c r="O38" s="147">
        <f t="shared" si="4"/>
        <v>0</v>
      </c>
      <c r="P38" s="147">
        <f t="shared" si="5"/>
        <v>0</v>
      </c>
      <c r="Q38" s="147"/>
    </row>
    <row r="39" spans="1:17" ht="15.75" customHeight="1" x14ac:dyDescent="0.2">
      <c r="A39" s="34" t="s">
        <v>105</v>
      </c>
      <c r="B39" s="14" t="s">
        <v>108</v>
      </c>
      <c r="C39" s="126"/>
      <c r="D39" s="126"/>
      <c r="E39" s="126"/>
      <c r="F39" s="126">
        <f t="shared" si="1"/>
        <v>0</v>
      </c>
      <c r="G39" s="126">
        <f t="shared" si="2"/>
        <v>0</v>
      </c>
      <c r="H39" s="126"/>
      <c r="I39" s="126"/>
      <c r="J39" s="126">
        <f t="shared" si="19"/>
        <v>0</v>
      </c>
      <c r="K39" s="147"/>
      <c r="L39" s="147"/>
      <c r="M39" s="147"/>
      <c r="N39" s="147"/>
      <c r="O39" s="147">
        <f t="shared" si="4"/>
        <v>0</v>
      </c>
      <c r="P39" s="147">
        <f t="shared" si="5"/>
        <v>0</v>
      </c>
      <c r="Q39" s="147"/>
    </row>
    <row r="40" spans="1:17" ht="15.75" customHeight="1" x14ac:dyDescent="0.2">
      <c r="A40" s="34" t="s">
        <v>34</v>
      </c>
      <c r="B40" s="14" t="s">
        <v>35</v>
      </c>
      <c r="C40" s="125">
        <v>7780.8</v>
      </c>
      <c r="D40" s="125">
        <v>7780.8</v>
      </c>
      <c r="E40" s="125"/>
      <c r="F40" s="126">
        <f t="shared" si="1"/>
        <v>7780.8</v>
      </c>
      <c r="G40" s="126">
        <f t="shared" si="2"/>
        <v>0</v>
      </c>
      <c r="H40" s="125"/>
      <c r="I40" s="125"/>
      <c r="J40" s="126">
        <f t="shared" si="19"/>
        <v>7780.8</v>
      </c>
      <c r="K40" s="147"/>
      <c r="L40" s="147"/>
      <c r="M40" s="147"/>
      <c r="N40" s="147"/>
      <c r="O40" s="147">
        <f t="shared" si="4"/>
        <v>0</v>
      </c>
      <c r="P40" s="147">
        <f t="shared" si="5"/>
        <v>0</v>
      </c>
      <c r="Q40" s="147"/>
    </row>
    <row r="41" spans="1:17" ht="15.75" customHeight="1" x14ac:dyDescent="0.2">
      <c r="A41" s="33" t="s">
        <v>36</v>
      </c>
      <c r="B41" s="22" t="s">
        <v>37</v>
      </c>
      <c r="C41" s="123">
        <f>+C42+C43+C44</f>
        <v>752.1</v>
      </c>
      <c r="D41" s="123">
        <f t="shared" ref="D41:I41" si="20">+D42+D43+D44</f>
        <v>726</v>
      </c>
      <c r="E41" s="123">
        <f t="shared" si="20"/>
        <v>26.1</v>
      </c>
      <c r="F41" s="123">
        <f t="shared" si="1"/>
        <v>752.1</v>
      </c>
      <c r="G41" s="123">
        <f t="shared" si="2"/>
        <v>0</v>
      </c>
      <c r="H41" s="123">
        <f t="shared" si="20"/>
        <v>0</v>
      </c>
      <c r="I41" s="123">
        <f t="shared" si="20"/>
        <v>0</v>
      </c>
      <c r="J41" s="123">
        <f>+C41+H41+I41</f>
        <v>752.1</v>
      </c>
      <c r="K41" s="147"/>
      <c r="L41" s="147"/>
      <c r="M41" s="147"/>
      <c r="N41" s="147"/>
      <c r="O41" s="147">
        <f t="shared" si="4"/>
        <v>0</v>
      </c>
      <c r="P41" s="147">
        <f t="shared" si="5"/>
        <v>26.100000000000023</v>
      </c>
      <c r="Q41" s="147"/>
    </row>
    <row r="42" spans="1:17" ht="15.75" customHeight="1" x14ac:dyDescent="0.2">
      <c r="A42" s="34" t="s">
        <v>109</v>
      </c>
      <c r="B42" s="14" t="s">
        <v>110</v>
      </c>
      <c r="C42" s="125"/>
      <c r="D42" s="125"/>
      <c r="E42" s="125"/>
      <c r="F42" s="126">
        <f t="shared" si="1"/>
        <v>0</v>
      </c>
      <c r="G42" s="126">
        <f t="shared" si="2"/>
        <v>0</v>
      </c>
      <c r="H42" s="125"/>
      <c r="I42" s="125"/>
      <c r="J42" s="126">
        <f>+C42+H42+I42</f>
        <v>0</v>
      </c>
      <c r="K42" s="147"/>
      <c r="L42" s="147"/>
      <c r="M42" s="147"/>
      <c r="N42" s="147"/>
      <c r="O42" s="147">
        <f t="shared" si="4"/>
        <v>0</v>
      </c>
      <c r="P42" s="147">
        <f t="shared" si="5"/>
        <v>0</v>
      </c>
      <c r="Q42" s="147"/>
    </row>
    <row r="43" spans="1:17" ht="15.75" customHeight="1" x14ac:dyDescent="0.2">
      <c r="A43" s="34" t="s">
        <v>38</v>
      </c>
      <c r="B43" s="14" t="s">
        <v>39</v>
      </c>
      <c r="C43" s="125">
        <v>752.1</v>
      </c>
      <c r="D43" s="125">
        <v>726</v>
      </c>
      <c r="E43" s="125">
        <v>26.1</v>
      </c>
      <c r="F43" s="126">
        <f t="shared" si="1"/>
        <v>752.1</v>
      </c>
      <c r="G43" s="126">
        <f t="shared" si="2"/>
        <v>0</v>
      </c>
      <c r="H43" s="125">
        <v>0</v>
      </c>
      <c r="I43" s="125"/>
      <c r="J43" s="126">
        <f t="shared" ref="J43:J44" si="21">+C43+H43+I43</f>
        <v>752.1</v>
      </c>
      <c r="K43" s="147"/>
      <c r="L43" s="147"/>
      <c r="M43" s="147"/>
      <c r="N43" s="147"/>
      <c r="O43" s="147">
        <f t="shared" si="4"/>
        <v>0</v>
      </c>
      <c r="P43" s="147">
        <f t="shared" si="5"/>
        <v>26.100000000000023</v>
      </c>
      <c r="Q43" s="147"/>
    </row>
    <row r="44" spans="1:17" ht="15.75" customHeight="1" x14ac:dyDescent="0.2">
      <c r="A44" s="34" t="s">
        <v>38</v>
      </c>
      <c r="B44" s="14" t="s">
        <v>111</v>
      </c>
      <c r="C44" s="125"/>
      <c r="D44" s="125"/>
      <c r="E44" s="125"/>
      <c r="F44" s="126">
        <f t="shared" si="1"/>
        <v>0</v>
      </c>
      <c r="G44" s="126">
        <f t="shared" si="2"/>
        <v>0</v>
      </c>
      <c r="H44" s="125"/>
      <c r="I44" s="125"/>
      <c r="J44" s="126">
        <f t="shared" si="21"/>
        <v>0</v>
      </c>
      <c r="K44" s="147"/>
      <c r="L44" s="147"/>
      <c r="M44" s="147"/>
      <c r="N44" s="147"/>
      <c r="O44" s="147">
        <f t="shared" si="4"/>
        <v>0</v>
      </c>
      <c r="P44" s="147">
        <f t="shared" si="5"/>
        <v>0</v>
      </c>
      <c r="Q44" s="147"/>
    </row>
    <row r="45" spans="1:17" ht="25.5" x14ac:dyDescent="0.2">
      <c r="A45" s="33" t="s">
        <v>40</v>
      </c>
      <c r="B45" s="22" t="s">
        <v>119</v>
      </c>
      <c r="C45" s="123">
        <f>+C46+C47+C48+C49+C50+C51+C52+C53+C54</f>
        <v>3474.6</v>
      </c>
      <c r="D45" s="123">
        <f t="shared" ref="D45:I45" si="22">+D46+D47+D48+D49+D50+D51+D52+D53+D54</f>
        <v>3474.6</v>
      </c>
      <c r="E45" s="123">
        <f t="shared" si="22"/>
        <v>0</v>
      </c>
      <c r="F45" s="123">
        <f t="shared" si="1"/>
        <v>3474.6</v>
      </c>
      <c r="G45" s="123">
        <f t="shared" si="2"/>
        <v>0</v>
      </c>
      <c r="H45" s="123">
        <f t="shared" si="22"/>
        <v>0</v>
      </c>
      <c r="I45" s="123">
        <f t="shared" si="22"/>
        <v>0</v>
      </c>
      <c r="J45" s="123">
        <f>+C45+H45+I45</f>
        <v>3474.6</v>
      </c>
      <c r="K45" s="147"/>
      <c r="L45" s="147"/>
      <c r="M45" s="147"/>
      <c r="N45" s="147"/>
      <c r="O45" s="147">
        <f t="shared" si="4"/>
        <v>0</v>
      </c>
      <c r="P45" s="147">
        <f t="shared" si="5"/>
        <v>0</v>
      </c>
      <c r="Q45" s="147"/>
    </row>
    <row r="46" spans="1:17" ht="12.75" x14ac:dyDescent="0.2">
      <c r="A46" s="34" t="s">
        <v>42</v>
      </c>
      <c r="B46" s="14" t="s">
        <v>43</v>
      </c>
      <c r="C46" s="125">
        <v>3342.6</v>
      </c>
      <c r="D46" s="125">
        <v>3342.6</v>
      </c>
      <c r="E46" s="125"/>
      <c r="F46" s="126">
        <f t="shared" si="1"/>
        <v>3342.6</v>
      </c>
      <c r="G46" s="126">
        <f t="shared" si="2"/>
        <v>0</v>
      </c>
      <c r="H46" s="125"/>
      <c r="I46" s="125"/>
      <c r="J46" s="126">
        <f>+C46+H46+I46</f>
        <v>3342.6</v>
      </c>
      <c r="K46" s="147"/>
      <c r="L46" s="147"/>
      <c r="M46" s="147"/>
      <c r="N46" s="147"/>
      <c r="O46" s="147">
        <f t="shared" si="4"/>
        <v>0</v>
      </c>
      <c r="P46" s="147">
        <f t="shared" si="5"/>
        <v>0</v>
      </c>
      <c r="Q46" s="147"/>
    </row>
    <row r="47" spans="1:17" ht="12.75" x14ac:dyDescent="0.2">
      <c r="A47" s="34" t="s">
        <v>112</v>
      </c>
      <c r="B47" s="14" t="s">
        <v>113</v>
      </c>
      <c r="C47" s="125"/>
      <c r="D47" s="125"/>
      <c r="E47" s="125"/>
      <c r="F47" s="126">
        <f t="shared" si="1"/>
        <v>0</v>
      </c>
      <c r="G47" s="126">
        <f t="shared" si="2"/>
        <v>0</v>
      </c>
      <c r="H47" s="125"/>
      <c r="I47" s="125"/>
      <c r="J47" s="126">
        <f t="shared" ref="J47:J54" si="23">+C47+H47+I47</f>
        <v>0</v>
      </c>
      <c r="K47" s="147"/>
      <c r="L47" s="147"/>
      <c r="M47" s="147"/>
      <c r="N47" s="147"/>
      <c r="O47" s="147">
        <f t="shared" si="4"/>
        <v>0</v>
      </c>
      <c r="P47" s="147">
        <f t="shared" si="5"/>
        <v>0</v>
      </c>
      <c r="Q47" s="147"/>
    </row>
    <row r="48" spans="1:17" ht="15.75" customHeight="1" x14ac:dyDescent="0.2">
      <c r="A48" s="34" t="s">
        <v>44</v>
      </c>
      <c r="B48" s="14" t="s">
        <v>45</v>
      </c>
      <c r="C48" s="125"/>
      <c r="D48" s="125"/>
      <c r="E48" s="125"/>
      <c r="F48" s="126">
        <f t="shared" si="1"/>
        <v>0</v>
      </c>
      <c r="G48" s="126">
        <f t="shared" si="2"/>
        <v>0</v>
      </c>
      <c r="H48" s="125"/>
      <c r="I48" s="125"/>
      <c r="J48" s="126">
        <f t="shared" si="23"/>
        <v>0</v>
      </c>
      <c r="K48" s="147"/>
      <c r="L48" s="147"/>
      <c r="M48" s="147"/>
      <c r="N48" s="147"/>
      <c r="O48" s="147">
        <f t="shared" si="4"/>
        <v>0</v>
      </c>
      <c r="P48" s="147">
        <f t="shared" si="5"/>
        <v>0</v>
      </c>
      <c r="Q48" s="147"/>
    </row>
    <row r="49" spans="1:17" ht="15.75" customHeight="1" x14ac:dyDescent="0.2">
      <c r="A49" s="34" t="s">
        <v>46</v>
      </c>
      <c r="B49" s="14" t="s">
        <v>47</v>
      </c>
      <c r="C49" s="125"/>
      <c r="D49" s="125"/>
      <c r="E49" s="125"/>
      <c r="F49" s="126">
        <f t="shared" si="1"/>
        <v>0</v>
      </c>
      <c r="G49" s="126">
        <f t="shared" si="2"/>
        <v>0</v>
      </c>
      <c r="H49" s="125"/>
      <c r="I49" s="125"/>
      <c r="J49" s="126">
        <f t="shared" si="23"/>
        <v>0</v>
      </c>
      <c r="K49" s="147"/>
      <c r="L49" s="147"/>
      <c r="M49" s="147"/>
      <c r="N49" s="147"/>
      <c r="O49" s="147">
        <f t="shared" si="4"/>
        <v>0</v>
      </c>
      <c r="P49" s="147">
        <f t="shared" si="5"/>
        <v>0</v>
      </c>
      <c r="Q49" s="147"/>
    </row>
    <row r="50" spans="1:17" ht="15.75" customHeight="1" x14ac:dyDescent="0.2">
      <c r="A50" s="34" t="s">
        <v>48</v>
      </c>
      <c r="B50" s="14" t="s">
        <v>49</v>
      </c>
      <c r="C50" s="125"/>
      <c r="D50" s="125"/>
      <c r="E50" s="125"/>
      <c r="F50" s="126">
        <f t="shared" si="1"/>
        <v>0</v>
      </c>
      <c r="G50" s="126">
        <f t="shared" si="2"/>
        <v>0</v>
      </c>
      <c r="H50" s="125"/>
      <c r="I50" s="125"/>
      <c r="J50" s="126">
        <f t="shared" si="23"/>
        <v>0</v>
      </c>
      <c r="K50" s="147"/>
      <c r="L50" s="147"/>
      <c r="M50" s="147"/>
      <c r="N50" s="147"/>
      <c r="O50" s="147">
        <f t="shared" si="4"/>
        <v>0</v>
      </c>
      <c r="P50" s="147">
        <f t="shared" si="5"/>
        <v>0</v>
      </c>
      <c r="Q50" s="147"/>
    </row>
    <row r="51" spans="1:17" ht="15.75" customHeight="1" x14ac:dyDescent="0.2">
      <c r="A51" s="34" t="s">
        <v>50</v>
      </c>
      <c r="B51" s="14" t="s">
        <v>51</v>
      </c>
      <c r="C51" s="125">
        <v>132</v>
      </c>
      <c r="D51" s="125">
        <v>132</v>
      </c>
      <c r="E51" s="125"/>
      <c r="F51" s="126">
        <f t="shared" si="1"/>
        <v>132</v>
      </c>
      <c r="G51" s="126">
        <f t="shared" si="2"/>
        <v>0</v>
      </c>
      <c r="H51" s="125"/>
      <c r="I51" s="125"/>
      <c r="J51" s="126">
        <f t="shared" si="23"/>
        <v>132</v>
      </c>
      <c r="K51" s="147"/>
      <c r="L51" s="147"/>
      <c r="M51" s="147"/>
      <c r="N51" s="147"/>
      <c r="O51" s="147">
        <f t="shared" si="4"/>
        <v>0</v>
      </c>
      <c r="P51" s="147">
        <f t="shared" si="5"/>
        <v>0</v>
      </c>
      <c r="Q51" s="147"/>
    </row>
    <row r="52" spans="1:17" ht="15.75" customHeight="1" x14ac:dyDescent="0.2">
      <c r="A52" s="34" t="s">
        <v>52</v>
      </c>
      <c r="B52" s="14" t="s">
        <v>53</v>
      </c>
      <c r="C52" s="125"/>
      <c r="D52" s="125"/>
      <c r="E52" s="125"/>
      <c r="F52" s="126">
        <f t="shared" si="1"/>
        <v>0</v>
      </c>
      <c r="G52" s="126">
        <f t="shared" si="2"/>
        <v>0</v>
      </c>
      <c r="H52" s="125"/>
      <c r="I52" s="125"/>
      <c r="J52" s="126">
        <f t="shared" si="23"/>
        <v>0</v>
      </c>
      <c r="K52" s="147"/>
      <c r="L52" s="147"/>
      <c r="M52" s="147"/>
      <c r="N52" s="147"/>
      <c r="O52" s="147">
        <f t="shared" si="4"/>
        <v>0</v>
      </c>
      <c r="P52" s="147">
        <f t="shared" si="5"/>
        <v>0</v>
      </c>
      <c r="Q52" s="147"/>
    </row>
    <row r="53" spans="1:17" ht="15.75" customHeight="1" x14ac:dyDescent="0.2">
      <c r="A53" s="34" t="s">
        <v>114</v>
      </c>
      <c r="B53" s="14" t="s">
        <v>116</v>
      </c>
      <c r="C53" s="125"/>
      <c r="D53" s="125"/>
      <c r="E53" s="125"/>
      <c r="F53" s="126">
        <f t="shared" si="1"/>
        <v>0</v>
      </c>
      <c r="G53" s="126">
        <f t="shared" si="2"/>
        <v>0</v>
      </c>
      <c r="H53" s="125"/>
      <c r="I53" s="125"/>
      <c r="J53" s="126">
        <f t="shared" si="23"/>
        <v>0</v>
      </c>
      <c r="K53" s="147"/>
      <c r="L53" s="147"/>
      <c r="M53" s="147"/>
      <c r="N53" s="147"/>
      <c r="O53" s="147">
        <f t="shared" si="4"/>
        <v>0</v>
      </c>
      <c r="P53" s="147">
        <f t="shared" si="5"/>
        <v>0</v>
      </c>
      <c r="Q53" s="147"/>
    </row>
    <row r="54" spans="1:17" ht="15.75" customHeight="1" x14ac:dyDescent="0.2">
      <c r="A54" s="34" t="s">
        <v>115</v>
      </c>
      <c r="B54" s="14" t="s">
        <v>117</v>
      </c>
      <c r="C54" s="125"/>
      <c r="D54" s="125"/>
      <c r="E54" s="125"/>
      <c r="F54" s="126">
        <f t="shared" si="1"/>
        <v>0</v>
      </c>
      <c r="G54" s="126">
        <f t="shared" si="2"/>
        <v>0</v>
      </c>
      <c r="H54" s="125"/>
      <c r="I54" s="125"/>
      <c r="J54" s="126">
        <f t="shared" si="23"/>
        <v>0</v>
      </c>
      <c r="K54" s="147"/>
      <c r="L54" s="147"/>
      <c r="M54" s="147"/>
      <c r="N54" s="147"/>
      <c r="O54" s="147">
        <f t="shared" si="4"/>
        <v>0</v>
      </c>
      <c r="P54" s="147">
        <f t="shared" si="5"/>
        <v>0</v>
      </c>
      <c r="Q54" s="147"/>
    </row>
    <row r="55" spans="1:17" ht="15.75" customHeight="1" x14ac:dyDescent="0.2">
      <c r="A55" s="33" t="s">
        <v>54</v>
      </c>
      <c r="B55" s="22" t="s">
        <v>118</v>
      </c>
      <c r="C55" s="123">
        <f>+C56+C57</f>
        <v>1353.9</v>
      </c>
      <c r="D55" s="123">
        <f t="shared" ref="D55:H55" si="24">+D56+D57</f>
        <v>1353.9</v>
      </c>
      <c r="E55" s="123">
        <f t="shared" si="24"/>
        <v>0</v>
      </c>
      <c r="F55" s="123">
        <f t="shared" si="1"/>
        <v>1353.9</v>
      </c>
      <c r="G55" s="123">
        <f t="shared" si="2"/>
        <v>0</v>
      </c>
      <c r="H55" s="123">
        <f t="shared" si="24"/>
        <v>0</v>
      </c>
      <c r="I55" s="123">
        <f>+I56+I57</f>
        <v>0</v>
      </c>
      <c r="J55" s="123">
        <f t="shared" ref="J55:J77" si="25">+C55+H55+I55</f>
        <v>1353.9</v>
      </c>
      <c r="K55" s="147"/>
      <c r="L55" s="147"/>
      <c r="M55" s="147"/>
      <c r="N55" s="147"/>
      <c r="O55" s="147">
        <f t="shared" si="4"/>
        <v>0</v>
      </c>
      <c r="P55" s="147">
        <f t="shared" si="5"/>
        <v>0</v>
      </c>
      <c r="Q55" s="147"/>
    </row>
    <row r="56" spans="1:17" ht="15.75" customHeight="1" x14ac:dyDescent="0.2">
      <c r="A56" s="34" t="s">
        <v>72</v>
      </c>
      <c r="B56" s="14" t="s">
        <v>118</v>
      </c>
      <c r="C56" s="126"/>
      <c r="D56" s="126"/>
      <c r="E56" s="126"/>
      <c r="F56" s="126">
        <f t="shared" si="1"/>
        <v>0</v>
      </c>
      <c r="G56" s="126">
        <f t="shared" si="2"/>
        <v>0</v>
      </c>
      <c r="H56" s="126"/>
      <c r="I56" s="126"/>
      <c r="J56" s="126">
        <f t="shared" si="25"/>
        <v>0</v>
      </c>
      <c r="K56" s="147"/>
      <c r="L56" s="147"/>
      <c r="M56" s="147"/>
      <c r="N56" s="147"/>
      <c r="O56" s="147">
        <f t="shared" si="4"/>
        <v>0</v>
      </c>
      <c r="P56" s="147">
        <f t="shared" si="5"/>
        <v>0</v>
      </c>
      <c r="Q56" s="147"/>
    </row>
    <row r="57" spans="1:17" ht="15.75" customHeight="1" x14ac:dyDescent="0.2">
      <c r="A57" s="34" t="s">
        <v>56</v>
      </c>
      <c r="B57" s="14" t="s">
        <v>57</v>
      </c>
      <c r="C57" s="125">
        <v>1353.9</v>
      </c>
      <c r="D57" s="125">
        <v>1353.9</v>
      </c>
      <c r="E57" s="125"/>
      <c r="F57" s="126">
        <f t="shared" si="1"/>
        <v>1353.9</v>
      </c>
      <c r="G57" s="126">
        <f t="shared" si="2"/>
        <v>0</v>
      </c>
      <c r="H57" s="125">
        <v>0</v>
      </c>
      <c r="I57" s="125"/>
      <c r="J57" s="126">
        <f t="shared" si="25"/>
        <v>1353.9</v>
      </c>
      <c r="K57" s="147"/>
      <c r="L57" s="147"/>
      <c r="M57" s="147"/>
      <c r="N57" s="147"/>
      <c r="O57" s="147">
        <f t="shared" si="4"/>
        <v>0</v>
      </c>
      <c r="P57" s="147">
        <f t="shared" si="5"/>
        <v>0</v>
      </c>
      <c r="Q57" s="147"/>
    </row>
    <row r="58" spans="1:17" ht="15.75" customHeight="1" x14ac:dyDescent="0.2">
      <c r="A58" s="36" t="s">
        <v>215</v>
      </c>
      <c r="B58" s="23" t="s">
        <v>212</v>
      </c>
      <c r="C58" s="128">
        <f>+C59</f>
        <v>168844.9</v>
      </c>
      <c r="D58" s="128">
        <f t="shared" ref="D58:I58" si="26">+D59</f>
        <v>168844.9</v>
      </c>
      <c r="E58" s="128">
        <f t="shared" si="26"/>
        <v>0</v>
      </c>
      <c r="F58" s="128">
        <f t="shared" si="1"/>
        <v>168844.9</v>
      </c>
      <c r="G58" s="128">
        <f t="shared" si="2"/>
        <v>0</v>
      </c>
      <c r="H58" s="128">
        <f t="shared" si="26"/>
        <v>0</v>
      </c>
      <c r="I58" s="128">
        <f t="shared" si="26"/>
        <v>0</v>
      </c>
      <c r="J58" s="128">
        <f t="shared" si="25"/>
        <v>168844.9</v>
      </c>
      <c r="K58" s="147"/>
      <c r="L58" s="147"/>
      <c r="M58" s="147"/>
      <c r="N58" s="147"/>
      <c r="O58" s="147">
        <f t="shared" si="4"/>
        <v>0</v>
      </c>
      <c r="P58" s="147">
        <f t="shared" si="5"/>
        <v>0</v>
      </c>
      <c r="Q58" s="147"/>
    </row>
    <row r="59" spans="1:17" ht="15.75" customHeight="1" x14ac:dyDescent="0.2">
      <c r="A59" s="34" t="s">
        <v>204</v>
      </c>
      <c r="B59" s="46" t="s">
        <v>205</v>
      </c>
      <c r="C59" s="125">
        <v>168844.9</v>
      </c>
      <c r="D59" s="125">
        <v>168844.9</v>
      </c>
      <c r="E59" s="125"/>
      <c r="F59" s="126">
        <f t="shared" si="1"/>
        <v>168844.9</v>
      </c>
      <c r="G59" s="126">
        <v>0</v>
      </c>
      <c r="H59" s="125"/>
      <c r="I59" s="125"/>
      <c r="J59" s="126">
        <f t="shared" si="25"/>
        <v>168844.9</v>
      </c>
      <c r="K59" s="147"/>
      <c r="L59" s="147"/>
      <c r="M59" s="147"/>
      <c r="N59" s="147"/>
      <c r="O59" s="147">
        <f t="shared" si="4"/>
        <v>0</v>
      </c>
      <c r="P59" s="147">
        <f t="shared" si="5"/>
        <v>0</v>
      </c>
      <c r="Q59" s="147"/>
    </row>
    <row r="60" spans="1:17" ht="15.75" customHeight="1" x14ac:dyDescent="0.2">
      <c r="A60" s="35" t="s">
        <v>62</v>
      </c>
      <c r="B60" s="23" t="s">
        <v>63</v>
      </c>
      <c r="C60" s="128">
        <f>+C61+C62</f>
        <v>0</v>
      </c>
      <c r="D60" s="128">
        <f t="shared" ref="D60:I60" si="27">+D61+D62</f>
        <v>0</v>
      </c>
      <c r="E60" s="128">
        <f t="shared" si="27"/>
        <v>0</v>
      </c>
      <c r="F60" s="128">
        <f t="shared" si="1"/>
        <v>0</v>
      </c>
      <c r="G60" s="128">
        <f t="shared" si="2"/>
        <v>0</v>
      </c>
      <c r="H60" s="128">
        <f t="shared" si="27"/>
        <v>0</v>
      </c>
      <c r="I60" s="128">
        <f t="shared" si="27"/>
        <v>0</v>
      </c>
      <c r="J60" s="128">
        <f t="shared" si="25"/>
        <v>0</v>
      </c>
      <c r="K60" s="147"/>
      <c r="L60" s="147">
        <f>+J58+J60</f>
        <v>168844.9</v>
      </c>
      <c r="M60" s="147">
        <f>+J7</f>
        <v>168844.9</v>
      </c>
      <c r="N60" s="147">
        <f>+L60-M60</f>
        <v>0</v>
      </c>
      <c r="O60" s="147">
        <f t="shared" si="4"/>
        <v>0</v>
      </c>
      <c r="P60" s="147">
        <f t="shared" si="5"/>
        <v>0</v>
      </c>
      <c r="Q60" s="147"/>
    </row>
    <row r="61" spans="1:17" ht="15.75" customHeight="1" x14ac:dyDescent="0.2">
      <c r="A61" s="34" t="s">
        <v>64</v>
      </c>
      <c r="B61" s="14" t="s">
        <v>65</v>
      </c>
      <c r="C61" s="125"/>
      <c r="D61" s="125"/>
      <c r="E61" s="125"/>
      <c r="F61" s="126">
        <f t="shared" si="1"/>
        <v>0</v>
      </c>
      <c r="G61" s="126">
        <f t="shared" si="2"/>
        <v>0</v>
      </c>
      <c r="H61" s="125"/>
      <c r="I61" s="125"/>
      <c r="J61" s="126">
        <f t="shared" si="25"/>
        <v>0</v>
      </c>
      <c r="K61" s="147"/>
      <c r="L61" s="147"/>
      <c r="M61" s="147"/>
      <c r="N61" s="147"/>
      <c r="O61" s="147">
        <f t="shared" si="4"/>
        <v>0</v>
      </c>
      <c r="P61" s="147">
        <f t="shared" si="5"/>
        <v>0</v>
      </c>
      <c r="Q61" s="147"/>
    </row>
    <row r="62" spans="1:17" ht="15.75" customHeight="1" x14ac:dyDescent="0.2">
      <c r="A62" s="34" t="s">
        <v>66</v>
      </c>
      <c r="B62" s="14" t="s">
        <v>67</v>
      </c>
      <c r="C62" s="125"/>
      <c r="D62" s="125"/>
      <c r="E62" s="125"/>
      <c r="F62" s="126">
        <f t="shared" si="1"/>
        <v>0</v>
      </c>
      <c r="G62" s="126">
        <f t="shared" si="2"/>
        <v>0</v>
      </c>
      <c r="H62" s="125"/>
      <c r="I62" s="125"/>
      <c r="J62" s="126">
        <f t="shared" si="25"/>
        <v>0</v>
      </c>
      <c r="K62" s="147"/>
      <c r="L62" s="147"/>
      <c r="M62" s="147"/>
      <c r="N62" s="147"/>
      <c r="O62" s="147">
        <f t="shared" si="4"/>
        <v>0</v>
      </c>
      <c r="P62" s="147">
        <f t="shared" si="5"/>
        <v>0</v>
      </c>
      <c r="Q62" s="147"/>
    </row>
    <row r="63" spans="1:17" ht="15.75" customHeight="1" x14ac:dyDescent="0.2">
      <c r="A63" s="66" t="s">
        <v>223</v>
      </c>
      <c r="B63" s="67" t="s">
        <v>224</v>
      </c>
      <c r="C63" s="122">
        <f>+C64</f>
        <v>0</v>
      </c>
      <c r="D63" s="122">
        <f t="shared" ref="D63:I64" si="28">+D64</f>
        <v>0</v>
      </c>
      <c r="E63" s="122">
        <f t="shared" si="28"/>
        <v>0</v>
      </c>
      <c r="F63" s="122">
        <f t="shared" ref="F63:F67" si="29">+D63+E63</f>
        <v>0</v>
      </c>
      <c r="G63" s="122">
        <f t="shared" ref="G63:G67" si="30">+C63-F63</f>
        <v>0</v>
      </c>
      <c r="H63" s="122">
        <f>+H64</f>
        <v>0</v>
      </c>
      <c r="I63" s="122">
        <f>+I64</f>
        <v>0</v>
      </c>
      <c r="J63" s="122">
        <f t="shared" ref="J63:J67" si="31">+C63+H63+I63</f>
        <v>0</v>
      </c>
      <c r="K63" s="151"/>
      <c r="L63" s="151"/>
      <c r="M63" s="151"/>
      <c r="N63" s="151"/>
      <c r="O63" s="147">
        <f t="shared" si="4"/>
        <v>0</v>
      </c>
      <c r="P63" s="147">
        <f t="shared" si="5"/>
        <v>0</v>
      </c>
      <c r="Q63" s="147"/>
    </row>
    <row r="64" spans="1:17" ht="15.75" customHeight="1" x14ac:dyDescent="0.2">
      <c r="A64" s="69" t="s">
        <v>40</v>
      </c>
      <c r="B64" s="70" t="s">
        <v>41</v>
      </c>
      <c r="C64" s="123">
        <f>+C65</f>
        <v>0</v>
      </c>
      <c r="D64" s="123">
        <f t="shared" si="28"/>
        <v>0</v>
      </c>
      <c r="E64" s="123">
        <f t="shared" si="28"/>
        <v>0</v>
      </c>
      <c r="F64" s="123">
        <f t="shared" si="29"/>
        <v>0</v>
      </c>
      <c r="G64" s="123">
        <f t="shared" si="30"/>
        <v>0</v>
      </c>
      <c r="H64" s="123">
        <f t="shared" si="28"/>
        <v>0</v>
      </c>
      <c r="I64" s="123">
        <f t="shared" si="28"/>
        <v>0</v>
      </c>
      <c r="J64" s="123">
        <f t="shared" si="31"/>
        <v>0</v>
      </c>
      <c r="K64" s="147"/>
      <c r="L64" s="147"/>
      <c r="M64" s="147"/>
      <c r="N64" s="147"/>
      <c r="O64" s="147">
        <f t="shared" si="4"/>
        <v>0</v>
      </c>
      <c r="P64" s="147">
        <f t="shared" si="5"/>
        <v>0</v>
      </c>
      <c r="Q64" s="147"/>
    </row>
    <row r="65" spans="1:17" ht="15.75" customHeight="1" x14ac:dyDescent="0.2">
      <c r="A65" s="49" t="s">
        <v>42</v>
      </c>
      <c r="B65" s="65" t="s">
        <v>43</v>
      </c>
      <c r="C65" s="125"/>
      <c r="D65" s="125"/>
      <c r="E65" s="125"/>
      <c r="F65" s="126">
        <f t="shared" si="29"/>
        <v>0</v>
      </c>
      <c r="G65" s="126">
        <f t="shared" si="30"/>
        <v>0</v>
      </c>
      <c r="H65" s="125"/>
      <c r="I65" s="125"/>
      <c r="J65" s="126">
        <f t="shared" si="31"/>
        <v>0</v>
      </c>
      <c r="K65" s="147"/>
      <c r="L65" s="147"/>
      <c r="M65" s="147"/>
      <c r="N65" s="147"/>
      <c r="O65" s="147">
        <f t="shared" si="4"/>
        <v>0</v>
      </c>
      <c r="P65" s="147">
        <f t="shared" si="5"/>
        <v>0</v>
      </c>
      <c r="Q65" s="147"/>
    </row>
    <row r="66" spans="1:17" ht="15.75" customHeight="1" x14ac:dyDescent="0.2">
      <c r="A66" s="35" t="s">
        <v>58</v>
      </c>
      <c r="B66" s="23" t="s">
        <v>212</v>
      </c>
      <c r="C66" s="128">
        <f>+C67</f>
        <v>0</v>
      </c>
      <c r="D66" s="128">
        <f t="shared" ref="D66:I66" si="32">+D67</f>
        <v>0</v>
      </c>
      <c r="E66" s="128">
        <f t="shared" si="32"/>
        <v>0</v>
      </c>
      <c r="F66" s="128">
        <f t="shared" si="29"/>
        <v>0</v>
      </c>
      <c r="G66" s="128">
        <f t="shared" si="30"/>
        <v>0</v>
      </c>
      <c r="H66" s="128">
        <f t="shared" si="32"/>
        <v>0</v>
      </c>
      <c r="I66" s="128">
        <f t="shared" si="32"/>
        <v>0</v>
      </c>
      <c r="J66" s="128">
        <f t="shared" si="31"/>
        <v>0</v>
      </c>
      <c r="K66" s="147"/>
      <c r="L66" s="147">
        <f>+J66</f>
        <v>0</v>
      </c>
      <c r="M66" s="147">
        <f>+J63</f>
        <v>0</v>
      </c>
      <c r="N66" s="147">
        <f>+L66-M66</f>
        <v>0</v>
      </c>
      <c r="O66" s="147">
        <f t="shared" si="4"/>
        <v>0</v>
      </c>
      <c r="P66" s="147">
        <f t="shared" si="5"/>
        <v>0</v>
      </c>
      <c r="Q66" s="147"/>
    </row>
    <row r="67" spans="1:17" ht="15.75" customHeight="1" x14ac:dyDescent="0.2">
      <c r="A67" s="34" t="s">
        <v>60</v>
      </c>
      <c r="B67" s="47" t="s">
        <v>205</v>
      </c>
      <c r="C67" s="125"/>
      <c r="D67" s="125"/>
      <c r="E67" s="125"/>
      <c r="F67" s="126">
        <f t="shared" si="29"/>
        <v>0</v>
      </c>
      <c r="G67" s="126">
        <f t="shared" si="30"/>
        <v>0</v>
      </c>
      <c r="H67" s="125"/>
      <c r="I67" s="125"/>
      <c r="J67" s="126">
        <f t="shared" si="31"/>
        <v>0</v>
      </c>
      <c r="K67" s="147"/>
      <c r="L67" s="147"/>
      <c r="M67" s="147"/>
      <c r="N67" s="147"/>
      <c r="O67" s="147">
        <f t="shared" si="4"/>
        <v>0</v>
      </c>
      <c r="P67" s="147">
        <f t="shared" si="5"/>
        <v>0</v>
      </c>
      <c r="Q67" s="147"/>
    </row>
    <row r="68" spans="1:17" s="68" customFormat="1" ht="15.75" customHeight="1" x14ac:dyDescent="0.2">
      <c r="A68" s="66">
        <v>80305</v>
      </c>
      <c r="B68" s="67" t="s">
        <v>267</v>
      </c>
      <c r="C68" s="122">
        <f>+C69</f>
        <v>83.7</v>
      </c>
      <c r="D68" s="122">
        <f t="shared" ref="D68:E68" si="33">+D69</f>
        <v>83.7</v>
      </c>
      <c r="E68" s="122">
        <f t="shared" si="33"/>
        <v>0</v>
      </c>
      <c r="F68" s="122">
        <f t="shared" si="1"/>
        <v>83.7</v>
      </c>
      <c r="G68" s="122">
        <f t="shared" si="2"/>
        <v>0</v>
      </c>
      <c r="H68" s="122">
        <f>+H69</f>
        <v>0</v>
      </c>
      <c r="I68" s="122">
        <f>+I69</f>
        <v>0</v>
      </c>
      <c r="J68" s="122">
        <f t="shared" si="25"/>
        <v>83.7</v>
      </c>
      <c r="K68" s="151"/>
      <c r="L68" s="151"/>
      <c r="M68" s="151"/>
      <c r="N68" s="151"/>
      <c r="O68" s="147">
        <f t="shared" si="4"/>
        <v>0</v>
      </c>
      <c r="P68" s="147">
        <f t="shared" si="5"/>
        <v>0</v>
      </c>
      <c r="Q68" s="151"/>
    </row>
    <row r="69" spans="1:17" ht="15.75" customHeight="1" x14ac:dyDescent="0.2">
      <c r="A69" s="69">
        <v>2109</v>
      </c>
      <c r="B69" s="70" t="s">
        <v>118</v>
      </c>
      <c r="C69" s="123">
        <f>+C70</f>
        <v>83.7</v>
      </c>
      <c r="D69" s="123">
        <f t="shared" ref="D69:I69" si="34">+D70</f>
        <v>83.7</v>
      </c>
      <c r="E69" s="123">
        <f t="shared" si="34"/>
        <v>0</v>
      </c>
      <c r="F69" s="123">
        <f t="shared" si="1"/>
        <v>83.7</v>
      </c>
      <c r="G69" s="123">
        <f t="shared" si="2"/>
        <v>0</v>
      </c>
      <c r="H69" s="123">
        <f t="shared" si="34"/>
        <v>0</v>
      </c>
      <c r="I69" s="123">
        <f t="shared" si="34"/>
        <v>0</v>
      </c>
      <c r="J69" s="123">
        <f t="shared" si="25"/>
        <v>83.7</v>
      </c>
      <c r="K69" s="147"/>
      <c r="L69" s="147"/>
      <c r="M69" s="147"/>
      <c r="N69" s="147"/>
      <c r="O69" s="147">
        <f t="shared" si="4"/>
        <v>0</v>
      </c>
      <c r="P69" s="147">
        <f t="shared" si="5"/>
        <v>0</v>
      </c>
      <c r="Q69" s="147"/>
    </row>
    <row r="70" spans="1:17" ht="15.75" customHeight="1" x14ac:dyDescent="0.2">
      <c r="A70" s="49">
        <v>210901</v>
      </c>
      <c r="B70" s="65" t="s">
        <v>118</v>
      </c>
      <c r="C70" s="125">
        <v>83.7</v>
      </c>
      <c r="D70" s="125">
        <v>83.7</v>
      </c>
      <c r="E70" s="125"/>
      <c r="F70" s="126">
        <f t="shared" si="1"/>
        <v>83.7</v>
      </c>
      <c r="G70" s="126">
        <f t="shared" si="2"/>
        <v>0</v>
      </c>
      <c r="H70" s="125"/>
      <c r="I70" s="125"/>
      <c r="J70" s="126">
        <f t="shared" si="25"/>
        <v>83.7</v>
      </c>
      <c r="K70" s="147"/>
      <c r="L70" s="147"/>
      <c r="M70" s="147"/>
      <c r="N70" s="147"/>
      <c r="O70" s="147">
        <f t="shared" si="4"/>
        <v>0</v>
      </c>
      <c r="P70" s="147">
        <f t="shared" si="5"/>
        <v>0</v>
      </c>
      <c r="Q70" s="147"/>
    </row>
    <row r="71" spans="1:17" ht="15.75" customHeight="1" x14ac:dyDescent="0.2">
      <c r="A71" s="35" t="s">
        <v>58</v>
      </c>
      <c r="B71" s="23" t="s">
        <v>212</v>
      </c>
      <c r="C71" s="128">
        <f>+C72</f>
        <v>83.7</v>
      </c>
      <c r="D71" s="128">
        <f t="shared" ref="D71:I71" si="35">+D72</f>
        <v>83.7</v>
      </c>
      <c r="E71" s="128">
        <f t="shared" si="35"/>
        <v>0</v>
      </c>
      <c r="F71" s="128">
        <f t="shared" si="1"/>
        <v>83.7</v>
      </c>
      <c r="G71" s="128">
        <f t="shared" si="2"/>
        <v>0</v>
      </c>
      <c r="H71" s="128">
        <f t="shared" si="35"/>
        <v>0</v>
      </c>
      <c r="I71" s="128">
        <f t="shared" si="35"/>
        <v>0</v>
      </c>
      <c r="J71" s="128">
        <f t="shared" si="25"/>
        <v>83.7</v>
      </c>
      <c r="K71" s="147"/>
      <c r="L71" s="147">
        <f>+J71</f>
        <v>83.7</v>
      </c>
      <c r="M71" s="147">
        <f>+J68</f>
        <v>83.7</v>
      </c>
      <c r="N71" s="147">
        <f>+L71-M71</f>
        <v>0</v>
      </c>
      <c r="O71" s="147">
        <f t="shared" si="4"/>
        <v>0</v>
      </c>
      <c r="P71" s="147">
        <f t="shared" si="5"/>
        <v>0</v>
      </c>
      <c r="Q71" s="147"/>
    </row>
    <row r="72" spans="1:17" ht="15.75" customHeight="1" x14ac:dyDescent="0.2">
      <c r="A72" s="34" t="s">
        <v>60</v>
      </c>
      <c r="B72" s="47" t="s">
        <v>205</v>
      </c>
      <c r="C72" s="125">
        <v>83.7</v>
      </c>
      <c r="D72" s="125">
        <v>83.7</v>
      </c>
      <c r="E72" s="125"/>
      <c r="F72" s="126">
        <f t="shared" si="1"/>
        <v>83.7</v>
      </c>
      <c r="G72" s="126">
        <f t="shared" si="2"/>
        <v>0</v>
      </c>
      <c r="H72" s="125"/>
      <c r="I72" s="125"/>
      <c r="J72" s="126">
        <f t="shared" si="25"/>
        <v>83.7</v>
      </c>
      <c r="K72" s="147"/>
      <c r="L72" s="147"/>
      <c r="M72" s="147"/>
      <c r="N72" s="147"/>
      <c r="O72" s="147">
        <f t="shared" si="4"/>
        <v>0</v>
      </c>
      <c r="P72" s="147">
        <f t="shared" si="5"/>
        <v>0</v>
      </c>
      <c r="Q72" s="147"/>
    </row>
    <row r="73" spans="1:17" ht="15.75" customHeight="1" x14ac:dyDescent="0.2">
      <c r="A73" s="32" t="s">
        <v>76</v>
      </c>
      <c r="B73" s="19" t="s">
        <v>77</v>
      </c>
      <c r="C73" s="122">
        <f>+C74</f>
        <v>8548.9</v>
      </c>
      <c r="D73" s="122">
        <f t="shared" ref="D73:I73" si="36">+D74</f>
        <v>8548.9</v>
      </c>
      <c r="E73" s="122">
        <f t="shared" si="36"/>
        <v>0</v>
      </c>
      <c r="F73" s="122">
        <f t="shared" si="1"/>
        <v>8548.9</v>
      </c>
      <c r="G73" s="122">
        <f t="shared" si="2"/>
        <v>0</v>
      </c>
      <c r="H73" s="122">
        <f t="shared" si="36"/>
        <v>0</v>
      </c>
      <c r="I73" s="122">
        <f t="shared" si="36"/>
        <v>0</v>
      </c>
      <c r="J73" s="122">
        <f t="shared" si="25"/>
        <v>8548.9</v>
      </c>
      <c r="K73" s="147"/>
      <c r="L73" s="147"/>
      <c r="M73" s="147"/>
      <c r="N73" s="147"/>
      <c r="O73" s="147">
        <f t="shared" si="4"/>
        <v>0</v>
      </c>
      <c r="P73" s="147">
        <f t="shared" si="5"/>
        <v>0</v>
      </c>
      <c r="Q73" s="147"/>
    </row>
    <row r="74" spans="1:17" ht="15.75" customHeight="1" x14ac:dyDescent="0.2">
      <c r="A74" s="33" t="s">
        <v>78</v>
      </c>
      <c r="B74" s="22" t="s">
        <v>79</v>
      </c>
      <c r="C74" s="123">
        <f>+C75+C77+C76</f>
        <v>8548.9</v>
      </c>
      <c r="D74" s="123">
        <f t="shared" ref="D74:E74" si="37">+D75+D77+D76</f>
        <v>8548.9</v>
      </c>
      <c r="E74" s="123">
        <f t="shared" si="37"/>
        <v>0</v>
      </c>
      <c r="F74" s="123">
        <f>+D74+E74</f>
        <v>8548.9</v>
      </c>
      <c r="G74" s="123">
        <f t="shared" si="2"/>
        <v>0</v>
      </c>
      <c r="H74" s="123">
        <f>+H75+H77+H76</f>
        <v>0</v>
      </c>
      <c r="I74" s="123">
        <f>+I75+I77+I76</f>
        <v>0</v>
      </c>
      <c r="J74" s="123">
        <f t="shared" si="25"/>
        <v>8548.9</v>
      </c>
      <c r="K74" s="147"/>
      <c r="L74" s="147"/>
      <c r="M74" s="147"/>
      <c r="N74" s="147"/>
      <c r="O74" s="147">
        <f t="shared" si="4"/>
        <v>0</v>
      </c>
      <c r="P74" s="147">
        <f t="shared" si="5"/>
        <v>0</v>
      </c>
      <c r="Q74" s="147"/>
    </row>
    <row r="75" spans="1:17" ht="15.75" customHeight="1" x14ac:dyDescent="0.2">
      <c r="A75" s="34" t="s">
        <v>80</v>
      </c>
      <c r="B75" s="14" t="s">
        <v>81</v>
      </c>
      <c r="C75" s="126"/>
      <c r="D75" s="126"/>
      <c r="E75" s="126"/>
      <c r="F75" s="126">
        <f t="shared" si="1"/>
        <v>0</v>
      </c>
      <c r="G75" s="126">
        <f t="shared" si="2"/>
        <v>0</v>
      </c>
      <c r="H75" s="126"/>
      <c r="I75" s="126"/>
      <c r="J75" s="126">
        <f t="shared" si="25"/>
        <v>0</v>
      </c>
      <c r="K75" s="147"/>
      <c r="L75" s="147"/>
      <c r="M75" s="147"/>
      <c r="N75" s="147"/>
      <c r="O75" s="147">
        <f t="shared" si="4"/>
        <v>0</v>
      </c>
      <c r="P75" s="147">
        <f t="shared" si="5"/>
        <v>0</v>
      </c>
      <c r="Q75" s="147"/>
    </row>
    <row r="76" spans="1:17" ht="38.25" x14ac:dyDescent="0.2">
      <c r="A76" s="28" t="s">
        <v>210</v>
      </c>
      <c r="B76" s="14" t="s">
        <v>211</v>
      </c>
      <c r="C76" s="125">
        <v>8548.9</v>
      </c>
      <c r="D76" s="125">
        <v>8548.9</v>
      </c>
      <c r="E76" s="125"/>
      <c r="F76" s="126">
        <f t="shared" si="1"/>
        <v>8548.9</v>
      </c>
      <c r="G76" s="126">
        <f t="shared" si="2"/>
        <v>0</v>
      </c>
      <c r="H76" s="126"/>
      <c r="I76" s="126"/>
      <c r="J76" s="126">
        <f t="shared" si="25"/>
        <v>8548.9</v>
      </c>
      <c r="K76" s="147"/>
      <c r="L76" s="147"/>
      <c r="M76" s="147"/>
      <c r="N76" s="147"/>
      <c r="O76" s="147">
        <f t="shared" ref="O76:O94" si="38">+G76+H76+I76</f>
        <v>0</v>
      </c>
      <c r="P76" s="147">
        <f t="shared" ref="P76:P93" si="39">+J76-D76</f>
        <v>0</v>
      </c>
      <c r="Q76" s="147"/>
    </row>
    <row r="77" spans="1:17" ht="15.75" customHeight="1" x14ac:dyDescent="0.2">
      <c r="A77" s="34" t="s">
        <v>122</v>
      </c>
      <c r="B77" s="14" t="s">
        <v>123</v>
      </c>
      <c r="C77" s="125"/>
      <c r="D77" s="125"/>
      <c r="E77" s="125"/>
      <c r="F77" s="126">
        <f t="shared" si="1"/>
        <v>0</v>
      </c>
      <c r="G77" s="126">
        <f t="shared" si="2"/>
        <v>0</v>
      </c>
      <c r="H77" s="125"/>
      <c r="I77" s="125"/>
      <c r="J77" s="126">
        <f t="shared" si="25"/>
        <v>0</v>
      </c>
      <c r="K77" s="147"/>
      <c r="L77" s="147"/>
      <c r="M77" s="147"/>
      <c r="N77" s="147"/>
      <c r="O77" s="147">
        <f t="shared" si="38"/>
        <v>0</v>
      </c>
      <c r="P77" s="147">
        <f t="shared" si="39"/>
        <v>0</v>
      </c>
      <c r="Q77" s="147"/>
    </row>
    <row r="78" spans="1:17" ht="15.75" customHeight="1" x14ac:dyDescent="0.2">
      <c r="A78" s="36" t="s">
        <v>215</v>
      </c>
      <c r="B78" s="23" t="s">
        <v>212</v>
      </c>
      <c r="C78" s="128">
        <f>+C79</f>
        <v>8548.9</v>
      </c>
      <c r="D78" s="128">
        <f t="shared" ref="D78:I78" si="40">+D79</f>
        <v>8548.9</v>
      </c>
      <c r="E78" s="128">
        <f t="shared" si="40"/>
        <v>0</v>
      </c>
      <c r="F78" s="128">
        <f t="shared" si="1"/>
        <v>8548.9</v>
      </c>
      <c r="G78" s="128">
        <f t="shared" si="2"/>
        <v>0</v>
      </c>
      <c r="H78" s="128">
        <f t="shared" si="40"/>
        <v>0</v>
      </c>
      <c r="I78" s="128">
        <f t="shared" si="40"/>
        <v>0</v>
      </c>
      <c r="J78" s="128">
        <f t="shared" ref="J78" si="41">+C78+H78</f>
        <v>8548.9</v>
      </c>
      <c r="K78" s="147"/>
      <c r="L78" s="147">
        <f>+J78</f>
        <v>8548.9</v>
      </c>
      <c r="M78" s="147">
        <f>+J73</f>
        <v>8548.9</v>
      </c>
      <c r="N78" s="147">
        <f>+L78-M78</f>
        <v>0</v>
      </c>
      <c r="O78" s="147">
        <f t="shared" si="38"/>
        <v>0</v>
      </c>
      <c r="P78" s="147">
        <f t="shared" si="39"/>
        <v>0</v>
      </c>
      <c r="Q78" s="147"/>
    </row>
    <row r="79" spans="1:17" ht="15.75" customHeight="1" x14ac:dyDescent="0.2">
      <c r="A79" s="34" t="s">
        <v>204</v>
      </c>
      <c r="B79" s="46" t="s">
        <v>205</v>
      </c>
      <c r="C79" s="125">
        <v>8548.9</v>
      </c>
      <c r="D79" s="125">
        <v>8548.9</v>
      </c>
      <c r="E79" s="125"/>
      <c r="F79" s="126">
        <f t="shared" si="1"/>
        <v>8548.9</v>
      </c>
      <c r="G79" s="126">
        <f t="shared" si="2"/>
        <v>0</v>
      </c>
      <c r="H79" s="125"/>
      <c r="I79" s="125"/>
      <c r="J79" s="126">
        <f t="shared" ref="J79:J84" si="42">+C79+H79+I79</f>
        <v>8548.9</v>
      </c>
      <c r="K79" s="147"/>
      <c r="L79" s="147"/>
      <c r="M79" s="147"/>
      <c r="N79" s="147"/>
      <c r="O79" s="147">
        <f t="shared" si="38"/>
        <v>0</v>
      </c>
      <c r="P79" s="147">
        <f t="shared" si="39"/>
        <v>0</v>
      </c>
      <c r="Q79" s="147"/>
    </row>
    <row r="80" spans="1:17" ht="15.75" customHeight="1" x14ac:dyDescent="0.2">
      <c r="A80" s="87" t="s">
        <v>225</v>
      </c>
      <c r="B80" s="88" t="s">
        <v>226</v>
      </c>
      <c r="C80" s="122">
        <f>+C81</f>
        <v>26531.200000000001</v>
      </c>
      <c r="D80" s="122">
        <f t="shared" ref="D80:E81" si="43">+D81</f>
        <v>26528.400000000001</v>
      </c>
      <c r="E80" s="122">
        <f t="shared" si="43"/>
        <v>2.8</v>
      </c>
      <c r="F80" s="122">
        <f>+D80+E80</f>
        <v>26531.200000000001</v>
      </c>
      <c r="G80" s="122">
        <f t="shared" si="2"/>
        <v>0</v>
      </c>
      <c r="H80" s="122">
        <f>+H81</f>
        <v>0</v>
      </c>
      <c r="I80" s="122">
        <f>+I81</f>
        <v>0</v>
      </c>
      <c r="J80" s="122">
        <f t="shared" si="42"/>
        <v>26531.200000000001</v>
      </c>
      <c r="K80" s="147"/>
      <c r="L80" s="147"/>
      <c r="M80" s="147"/>
      <c r="N80" s="147"/>
      <c r="O80" s="147">
        <f t="shared" si="38"/>
        <v>0</v>
      </c>
      <c r="P80" s="147">
        <f t="shared" si="39"/>
        <v>2.7999999999992724</v>
      </c>
      <c r="Q80" s="147"/>
    </row>
    <row r="81" spans="1:17" ht="15.75" customHeight="1" x14ac:dyDescent="0.2">
      <c r="A81" s="89" t="s">
        <v>28</v>
      </c>
      <c r="B81" s="90" t="s">
        <v>29</v>
      </c>
      <c r="C81" s="123">
        <f>+C82</f>
        <v>26531.200000000001</v>
      </c>
      <c r="D81" s="123">
        <f t="shared" si="43"/>
        <v>26528.400000000001</v>
      </c>
      <c r="E81" s="123">
        <f t="shared" si="43"/>
        <v>2.8</v>
      </c>
      <c r="F81" s="123">
        <f t="shared" ref="F81:F84" si="44">+D81+E81</f>
        <v>26531.200000000001</v>
      </c>
      <c r="G81" s="123">
        <f t="shared" ref="G81:G83" si="45">+C81-F81</f>
        <v>0</v>
      </c>
      <c r="H81" s="123">
        <f>+H82</f>
        <v>0</v>
      </c>
      <c r="I81" s="123">
        <f t="shared" ref="I81" si="46">+I82</f>
        <v>0</v>
      </c>
      <c r="J81" s="123">
        <f t="shared" si="42"/>
        <v>26531.200000000001</v>
      </c>
      <c r="K81" s="147"/>
      <c r="L81" s="147"/>
      <c r="M81" s="147"/>
      <c r="N81" s="147"/>
      <c r="O81" s="147">
        <f t="shared" si="38"/>
        <v>0</v>
      </c>
      <c r="P81" s="147">
        <f t="shared" si="39"/>
        <v>2.7999999999992724</v>
      </c>
      <c r="Q81" s="147"/>
    </row>
    <row r="82" spans="1:17" ht="15.75" customHeight="1" x14ac:dyDescent="0.2">
      <c r="A82" s="49" t="s">
        <v>100</v>
      </c>
      <c r="B82" s="65" t="s">
        <v>208</v>
      </c>
      <c r="C82" s="125">
        <v>26531.200000000001</v>
      </c>
      <c r="D82" s="125">
        <v>26528.400000000001</v>
      </c>
      <c r="E82" s="125">
        <v>2.8</v>
      </c>
      <c r="F82" s="126">
        <f t="shared" si="44"/>
        <v>26531.200000000001</v>
      </c>
      <c r="G82" s="126">
        <f t="shared" si="45"/>
        <v>0</v>
      </c>
      <c r="H82" s="125">
        <v>0</v>
      </c>
      <c r="I82" s="125"/>
      <c r="J82" s="126">
        <f t="shared" si="42"/>
        <v>26531.200000000001</v>
      </c>
      <c r="K82" s="147"/>
      <c r="L82" s="147"/>
      <c r="M82" s="147"/>
      <c r="N82" s="147"/>
      <c r="O82" s="147">
        <f t="shared" si="38"/>
        <v>0</v>
      </c>
      <c r="P82" s="147">
        <f t="shared" si="39"/>
        <v>2.7999999999992724</v>
      </c>
      <c r="Q82" s="147"/>
    </row>
    <row r="83" spans="1:17" ht="15.75" customHeight="1" x14ac:dyDescent="0.2">
      <c r="A83" s="36" t="s">
        <v>215</v>
      </c>
      <c r="B83" s="23" t="s">
        <v>212</v>
      </c>
      <c r="C83" s="128">
        <f>+C84</f>
        <v>26531.200000000001</v>
      </c>
      <c r="D83" s="128">
        <f t="shared" ref="D83:E83" si="47">+D84</f>
        <v>26531.200000000001</v>
      </c>
      <c r="E83" s="128">
        <f t="shared" si="47"/>
        <v>0</v>
      </c>
      <c r="F83" s="128">
        <f t="shared" si="44"/>
        <v>26531.200000000001</v>
      </c>
      <c r="G83" s="128">
        <f t="shared" si="45"/>
        <v>0</v>
      </c>
      <c r="H83" s="128">
        <f t="shared" ref="H83:I83" si="48">+H84</f>
        <v>0</v>
      </c>
      <c r="I83" s="128">
        <f t="shared" si="48"/>
        <v>0</v>
      </c>
      <c r="J83" s="128">
        <f t="shared" si="42"/>
        <v>26531.200000000001</v>
      </c>
      <c r="K83" s="147"/>
      <c r="L83" s="147">
        <f>+J83</f>
        <v>26531.200000000001</v>
      </c>
      <c r="M83" s="147">
        <f>+J80</f>
        <v>26531.200000000001</v>
      </c>
      <c r="N83" s="147">
        <f>+L83-M83</f>
        <v>0</v>
      </c>
      <c r="O83" s="147">
        <f t="shared" si="38"/>
        <v>0</v>
      </c>
      <c r="P83" s="147">
        <f t="shared" si="39"/>
        <v>0</v>
      </c>
      <c r="Q83" s="147"/>
    </row>
    <row r="84" spans="1:17" ht="15.75" customHeight="1" x14ac:dyDescent="0.2">
      <c r="A84" s="34" t="s">
        <v>204</v>
      </c>
      <c r="B84" s="47" t="s">
        <v>205</v>
      </c>
      <c r="C84" s="125">
        <v>26531.200000000001</v>
      </c>
      <c r="D84" s="125">
        <v>26531.200000000001</v>
      </c>
      <c r="E84" s="125"/>
      <c r="F84" s="126">
        <f t="shared" si="44"/>
        <v>26531.200000000001</v>
      </c>
      <c r="G84" s="126"/>
      <c r="H84" s="125"/>
      <c r="I84" s="125"/>
      <c r="J84" s="126">
        <f t="shared" si="42"/>
        <v>26531.200000000001</v>
      </c>
      <c r="K84" s="147"/>
      <c r="L84" s="147"/>
      <c r="M84" s="147"/>
      <c r="N84" s="147"/>
      <c r="O84" s="147">
        <f t="shared" si="38"/>
        <v>0</v>
      </c>
      <c r="P84" s="147">
        <f t="shared" si="39"/>
        <v>0</v>
      </c>
      <c r="Q84" s="147"/>
    </row>
    <row r="85" spans="1:17" ht="15.75" customHeight="1" x14ac:dyDescent="0.2">
      <c r="A85" s="248" t="s">
        <v>120</v>
      </c>
      <c r="B85" s="249"/>
      <c r="C85" s="115">
        <f>+C7+C68+C73+C80+C63</f>
        <v>204008.7</v>
      </c>
      <c r="D85" s="115">
        <f t="shared" ref="D85:J85" si="49">+D7+D68+D73+D80+D63</f>
        <v>203311.19999999995</v>
      </c>
      <c r="E85" s="115">
        <f t="shared" si="49"/>
        <v>697.5</v>
      </c>
      <c r="F85" s="115">
        <f t="shared" si="49"/>
        <v>204008.69999999998</v>
      </c>
      <c r="G85" s="115">
        <f t="shared" si="49"/>
        <v>0</v>
      </c>
      <c r="H85" s="115">
        <f t="shared" si="49"/>
        <v>0</v>
      </c>
      <c r="I85" s="115">
        <f t="shared" si="49"/>
        <v>0</v>
      </c>
      <c r="J85" s="115">
        <f t="shared" si="49"/>
        <v>204008.7</v>
      </c>
      <c r="K85" s="147"/>
      <c r="L85" s="147"/>
      <c r="M85" s="147"/>
      <c r="N85" s="147"/>
      <c r="O85" s="147">
        <f t="shared" si="38"/>
        <v>0</v>
      </c>
      <c r="P85" s="147">
        <f t="shared" si="39"/>
        <v>697.50000000005821</v>
      </c>
      <c r="Q85" s="147"/>
    </row>
    <row r="86" spans="1:17" ht="15.75" customHeight="1" x14ac:dyDescent="0.2">
      <c r="A86" s="250" t="s">
        <v>121</v>
      </c>
      <c r="B86" s="251"/>
      <c r="C86" s="129">
        <f>+C88+C89+C90+C87</f>
        <v>204008.7</v>
      </c>
      <c r="D86" s="129">
        <f t="shared" ref="D86:J86" si="50">+D88+D89+D90+D87</f>
        <v>204008.7</v>
      </c>
      <c r="E86" s="129">
        <f t="shared" si="50"/>
        <v>0</v>
      </c>
      <c r="F86" s="129">
        <f t="shared" si="50"/>
        <v>204008.7</v>
      </c>
      <c r="G86" s="129">
        <f t="shared" si="50"/>
        <v>0</v>
      </c>
      <c r="H86" s="129">
        <f t="shared" si="50"/>
        <v>0</v>
      </c>
      <c r="I86" s="129">
        <f t="shared" si="50"/>
        <v>0</v>
      </c>
      <c r="J86" s="129">
        <f t="shared" si="50"/>
        <v>204008.7</v>
      </c>
      <c r="K86" s="147"/>
      <c r="L86" s="147">
        <f>+L60+L71+L78+L83</f>
        <v>204008.7</v>
      </c>
      <c r="M86" s="147">
        <f t="shared" ref="M86:N86" si="51">+M60+M71+M78+M83</f>
        <v>204008.7</v>
      </c>
      <c r="N86" s="147">
        <f t="shared" si="51"/>
        <v>0</v>
      </c>
      <c r="O86" s="147">
        <f t="shared" si="38"/>
        <v>0</v>
      </c>
      <c r="P86" s="147">
        <f t="shared" si="39"/>
        <v>0</v>
      </c>
      <c r="Q86" s="147"/>
    </row>
    <row r="87" spans="1:17" ht="15.75" customHeight="1" x14ac:dyDescent="0.2">
      <c r="A87" s="60"/>
      <c r="B87" s="62" t="s">
        <v>246</v>
      </c>
      <c r="C87" s="118">
        <f>+C58+C71+C78+C83+C66</f>
        <v>204008.7</v>
      </c>
      <c r="D87" s="118">
        <f t="shared" ref="D87:J87" si="52">+D58+D71+D78+D83+D66</f>
        <v>204008.7</v>
      </c>
      <c r="E87" s="118">
        <f t="shared" si="52"/>
        <v>0</v>
      </c>
      <c r="F87" s="118">
        <f t="shared" si="52"/>
        <v>204008.7</v>
      </c>
      <c r="G87" s="118">
        <f t="shared" si="52"/>
        <v>0</v>
      </c>
      <c r="H87" s="118">
        <f t="shared" si="52"/>
        <v>0</v>
      </c>
      <c r="I87" s="118">
        <f t="shared" si="52"/>
        <v>0</v>
      </c>
      <c r="J87" s="118">
        <f t="shared" si="52"/>
        <v>204008.7</v>
      </c>
      <c r="K87" s="147"/>
      <c r="L87" s="147"/>
      <c r="M87" s="147"/>
      <c r="N87" s="147"/>
      <c r="O87" s="147">
        <f t="shared" si="38"/>
        <v>0</v>
      </c>
      <c r="P87" s="147">
        <f t="shared" si="39"/>
        <v>0</v>
      </c>
      <c r="Q87" s="147"/>
    </row>
    <row r="88" spans="1:17" ht="15.75" customHeight="1" x14ac:dyDescent="0.2">
      <c r="A88" s="61"/>
      <c r="B88" s="62" t="s">
        <v>129</v>
      </c>
      <c r="C88" s="130"/>
      <c r="D88" s="130"/>
      <c r="E88" s="130"/>
      <c r="F88" s="130"/>
      <c r="G88" s="130"/>
      <c r="H88" s="130"/>
      <c r="I88" s="130"/>
      <c r="J88" s="130"/>
      <c r="K88" s="147"/>
      <c r="L88" s="147"/>
      <c r="M88" s="147"/>
      <c r="N88" s="147"/>
      <c r="O88" s="147">
        <f t="shared" si="38"/>
        <v>0</v>
      </c>
      <c r="P88" s="147">
        <f t="shared" si="39"/>
        <v>0</v>
      </c>
      <c r="Q88" s="147"/>
    </row>
    <row r="89" spans="1:17" ht="15.75" customHeight="1" x14ac:dyDescent="0.2">
      <c r="A89" s="20"/>
      <c r="B89" s="21" t="s">
        <v>244</v>
      </c>
      <c r="C89" s="131">
        <f>+C60</f>
        <v>0</v>
      </c>
      <c r="D89" s="131">
        <f t="shared" ref="D89:J89" si="53">+D60</f>
        <v>0</v>
      </c>
      <c r="E89" s="131">
        <f t="shared" si="53"/>
        <v>0</v>
      </c>
      <c r="F89" s="131">
        <f t="shared" si="53"/>
        <v>0</v>
      </c>
      <c r="G89" s="131">
        <f t="shared" si="53"/>
        <v>0</v>
      </c>
      <c r="H89" s="131">
        <f t="shared" si="53"/>
        <v>0</v>
      </c>
      <c r="I89" s="131">
        <f t="shared" si="53"/>
        <v>0</v>
      </c>
      <c r="J89" s="131">
        <f t="shared" si="53"/>
        <v>0</v>
      </c>
      <c r="K89" s="147"/>
      <c r="L89" s="147"/>
      <c r="M89" s="147"/>
      <c r="N89" s="147"/>
      <c r="O89" s="147">
        <f t="shared" si="38"/>
        <v>0</v>
      </c>
      <c r="P89" s="147">
        <f t="shared" si="39"/>
        <v>0</v>
      </c>
      <c r="Q89" s="147"/>
    </row>
    <row r="90" spans="1:17" ht="15.75" customHeight="1" x14ac:dyDescent="0.2">
      <c r="A90" s="20"/>
      <c r="B90" s="21" t="s">
        <v>245</v>
      </c>
      <c r="C90" s="131"/>
      <c r="D90" s="131"/>
      <c r="E90" s="131"/>
      <c r="F90" s="131"/>
      <c r="G90" s="131"/>
      <c r="H90" s="131"/>
      <c r="I90" s="131"/>
      <c r="J90" s="131"/>
      <c r="K90" s="147"/>
      <c r="L90" s="147"/>
      <c r="M90" s="147"/>
      <c r="N90" s="147"/>
      <c r="O90" s="147">
        <f t="shared" si="38"/>
        <v>0</v>
      </c>
      <c r="P90" s="147">
        <f t="shared" si="39"/>
        <v>0</v>
      </c>
      <c r="Q90" s="147"/>
    </row>
    <row r="91" spans="1:17" ht="15.75" customHeight="1" x14ac:dyDescent="0.2">
      <c r="A91" s="20"/>
      <c r="B91" s="21" t="s">
        <v>280</v>
      </c>
      <c r="C91" s="131"/>
      <c r="D91" s="131"/>
      <c r="E91" s="131"/>
      <c r="F91" s="131"/>
      <c r="G91" s="131"/>
      <c r="H91" s="131"/>
      <c r="I91" s="131"/>
      <c r="J91" s="131"/>
      <c r="K91" s="147"/>
      <c r="L91" s="147"/>
      <c r="M91" s="147"/>
      <c r="N91" s="147"/>
      <c r="O91" s="147">
        <f t="shared" si="38"/>
        <v>0</v>
      </c>
      <c r="P91" s="147"/>
      <c r="Q91" s="147"/>
    </row>
    <row r="92" spans="1:17" ht="15.75" customHeight="1" x14ac:dyDescent="0.2">
      <c r="A92" s="20"/>
      <c r="B92" s="21" t="s">
        <v>266</v>
      </c>
      <c r="C92" s="131"/>
      <c r="D92" s="131"/>
      <c r="E92" s="131"/>
      <c r="F92" s="131"/>
      <c r="G92" s="131"/>
      <c r="H92" s="131"/>
      <c r="I92" s="131"/>
      <c r="J92" s="131"/>
      <c r="K92" s="147"/>
      <c r="L92" s="147"/>
      <c r="M92" s="147"/>
      <c r="N92" s="147"/>
      <c r="O92" s="147">
        <f t="shared" si="38"/>
        <v>0</v>
      </c>
      <c r="P92" s="147">
        <f t="shared" si="39"/>
        <v>0</v>
      </c>
      <c r="Q92" s="147"/>
    </row>
    <row r="93" spans="1:17" ht="15.75" customHeight="1" x14ac:dyDescent="0.2">
      <c r="A93" s="253" t="s">
        <v>126</v>
      </c>
      <c r="B93" s="253"/>
      <c r="C93" s="131">
        <f>+C86-C85</f>
        <v>0</v>
      </c>
      <c r="D93" s="131">
        <f t="shared" ref="D93:J93" si="54">+D86-D85</f>
        <v>697.50000000005821</v>
      </c>
      <c r="E93" s="131">
        <f t="shared" si="54"/>
        <v>-697.5</v>
      </c>
      <c r="F93" s="131">
        <f t="shared" si="54"/>
        <v>0</v>
      </c>
      <c r="G93" s="131">
        <f t="shared" si="54"/>
        <v>0</v>
      </c>
      <c r="H93" s="131">
        <f t="shared" si="54"/>
        <v>0</v>
      </c>
      <c r="I93" s="131">
        <f t="shared" si="54"/>
        <v>0</v>
      </c>
      <c r="J93" s="131">
        <f t="shared" si="54"/>
        <v>0</v>
      </c>
      <c r="K93" s="147"/>
      <c r="L93" s="147"/>
      <c r="M93" s="147"/>
      <c r="N93" s="147"/>
      <c r="O93" s="147">
        <f t="shared" si="38"/>
        <v>0</v>
      </c>
      <c r="P93" s="147">
        <f t="shared" si="39"/>
        <v>-697.50000000005821</v>
      </c>
      <c r="Q93" s="147"/>
    </row>
    <row r="94" spans="1:17" ht="15.75" customHeight="1" x14ac:dyDescent="0.2">
      <c r="O94" s="84">
        <f t="shared" si="38"/>
        <v>0</v>
      </c>
    </row>
    <row r="97" spans="1:10" ht="15.75" customHeight="1" x14ac:dyDescent="0.2">
      <c r="A97" s="247" t="s">
        <v>347</v>
      </c>
      <c r="B97" s="247"/>
      <c r="C97" s="247"/>
      <c r="D97" s="247"/>
      <c r="E97" s="247"/>
      <c r="F97" s="247"/>
      <c r="G97" s="247"/>
      <c r="H97" s="247"/>
      <c r="I97" s="247"/>
      <c r="J97" s="247"/>
    </row>
    <row r="98" spans="1:10" ht="15.75" customHeight="1" x14ac:dyDescent="0.2">
      <c r="A98" s="5"/>
      <c r="B98" s="5"/>
      <c r="C98" s="9"/>
      <c r="D98" s="9"/>
      <c r="E98" s="6"/>
    </row>
    <row r="99" spans="1:10" ht="15.75" customHeight="1" x14ac:dyDescent="0.2">
      <c r="A99" s="247" t="s">
        <v>348</v>
      </c>
      <c r="B99" s="247"/>
      <c r="C99" s="247"/>
      <c r="D99" s="247"/>
      <c r="E99" s="247"/>
      <c r="F99" s="247"/>
      <c r="G99" s="247"/>
      <c r="H99" s="247"/>
      <c r="I99" s="247"/>
      <c r="J99" s="247"/>
    </row>
    <row r="100" spans="1:10" ht="15.75" customHeight="1" x14ac:dyDescent="0.2">
      <c r="A100" s="5"/>
      <c r="B100" s="5"/>
      <c r="C100" s="9"/>
      <c r="D100" s="9"/>
      <c r="E100" s="6"/>
    </row>
  </sheetData>
  <mergeCells count="6">
    <mergeCell ref="A2:J2"/>
    <mergeCell ref="A97:J97"/>
    <mergeCell ref="A99:J99"/>
    <mergeCell ref="A85:B85"/>
    <mergeCell ref="A86:B86"/>
    <mergeCell ref="A93:B93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1"/>
  <sheetViews>
    <sheetView topLeftCell="A70" workbookViewId="0">
      <selection activeCell="J27" sqref="J27"/>
    </sheetView>
  </sheetViews>
  <sheetFormatPr defaultRowHeight="12.75" customHeight="1" x14ac:dyDescent="0.2"/>
  <cols>
    <col min="1" max="1" width="10.42578125" style="31" bestFit="1" customWidth="1"/>
    <col min="2" max="2" width="46" style="91" customWidth="1"/>
    <col min="3" max="3" width="12.7109375" style="91" customWidth="1"/>
    <col min="4" max="4" width="12.140625" style="91" customWidth="1"/>
    <col min="5" max="5" width="14.85546875" style="91" customWidth="1"/>
    <col min="6" max="6" width="12.5703125" style="91" customWidth="1"/>
    <col min="7" max="7" width="9.85546875" style="91" bestFit="1" customWidth="1"/>
    <col min="8" max="8" width="11" style="91" customWidth="1"/>
    <col min="9" max="9" width="8.28515625" style="91" bestFit="1" customWidth="1"/>
    <col min="10" max="10" width="11.140625" style="91" bestFit="1" customWidth="1"/>
    <col min="11" max="11" width="9.140625" style="91"/>
    <col min="12" max="13" width="11.5703125" style="91" bestFit="1" customWidth="1"/>
    <col min="14" max="15" width="11.140625" style="91" bestFit="1" customWidth="1"/>
    <col min="16" max="16" width="11.42578125" style="91" customWidth="1"/>
    <col min="17" max="16384" width="9.140625" style="91"/>
  </cols>
  <sheetData>
    <row r="2" spans="1:17" ht="12.75" customHeight="1" x14ac:dyDescent="0.2">
      <c r="A2" s="254" t="s">
        <v>355</v>
      </c>
      <c r="B2" s="254"/>
      <c r="C2" s="254"/>
      <c r="D2" s="254"/>
      <c r="E2" s="254"/>
      <c r="F2" s="254"/>
      <c r="G2" s="254"/>
      <c r="H2" s="254"/>
      <c r="I2" s="254"/>
      <c r="J2" s="254"/>
    </row>
    <row r="4" spans="1:17" ht="12.75" customHeight="1" x14ac:dyDescent="0.2">
      <c r="J4" s="91" t="s">
        <v>259</v>
      </c>
    </row>
    <row r="5" spans="1:17" ht="38.25" x14ac:dyDescent="0.2">
      <c r="A5" s="109"/>
      <c r="B5" s="16"/>
      <c r="C5" s="63" t="s">
        <v>318</v>
      </c>
      <c r="D5" s="63" t="s">
        <v>293</v>
      </c>
      <c r="E5" s="63" t="s">
        <v>316</v>
      </c>
      <c r="F5" s="63" t="s">
        <v>294</v>
      </c>
      <c r="G5" s="63" t="s">
        <v>295</v>
      </c>
      <c r="H5" s="63" t="s">
        <v>90</v>
      </c>
      <c r="I5" s="63" t="s">
        <v>209</v>
      </c>
      <c r="J5" s="63" t="s">
        <v>290</v>
      </c>
      <c r="O5" s="15"/>
      <c r="P5" s="15" t="s">
        <v>269</v>
      </c>
      <c r="Q5" s="15"/>
    </row>
    <row r="6" spans="1:17" ht="12.75" customHeight="1" x14ac:dyDescent="0.2">
      <c r="A6" s="109" t="s">
        <v>124</v>
      </c>
      <c r="B6" s="25" t="s">
        <v>125</v>
      </c>
      <c r="C6" s="26">
        <v>1</v>
      </c>
      <c r="D6" s="26">
        <v>2</v>
      </c>
      <c r="E6" s="26">
        <v>3</v>
      </c>
      <c r="F6" s="26" t="s">
        <v>127</v>
      </c>
      <c r="G6" s="26" t="s">
        <v>128</v>
      </c>
      <c r="H6" s="26">
        <v>6</v>
      </c>
      <c r="I6" s="26" t="s">
        <v>132</v>
      </c>
      <c r="J6" s="26" t="s">
        <v>133</v>
      </c>
      <c r="O6" s="114" t="s">
        <v>271</v>
      </c>
      <c r="P6" s="15" t="s">
        <v>268</v>
      </c>
      <c r="Q6" s="15" t="s">
        <v>270</v>
      </c>
    </row>
    <row r="7" spans="1:17" ht="12.75" customHeight="1" x14ac:dyDescent="0.25">
      <c r="A7" s="85">
        <v>71702</v>
      </c>
      <c r="B7" s="93" t="s">
        <v>227</v>
      </c>
      <c r="C7" s="81"/>
      <c r="D7" s="81"/>
      <c r="E7" s="81"/>
      <c r="F7" s="81"/>
      <c r="G7" s="81"/>
      <c r="H7" s="81"/>
      <c r="I7" s="81"/>
      <c r="J7" s="81"/>
    </row>
    <row r="8" spans="1:17" ht="12.75" customHeight="1" x14ac:dyDescent="0.2">
      <c r="A8" s="32" t="s">
        <v>1</v>
      </c>
      <c r="B8" s="72" t="s">
        <v>2</v>
      </c>
      <c r="C8" s="152">
        <f>+C9+C15+C21+C26+C33+C37+C42+C46+C56</f>
        <v>69072.099999999991</v>
      </c>
      <c r="D8" s="152">
        <f t="shared" ref="D8:I8" si="0">+D9+D15+D21+D26+D33+D37+D42+D46+D56</f>
        <v>68665.099999999991</v>
      </c>
      <c r="E8" s="152">
        <f t="shared" si="0"/>
        <v>407.00000000000006</v>
      </c>
      <c r="F8" s="152">
        <f>+D8+E8</f>
        <v>69072.099999999991</v>
      </c>
      <c r="G8" s="152">
        <f>+C8-F8</f>
        <v>0</v>
      </c>
      <c r="H8" s="152">
        <f t="shared" si="0"/>
        <v>0</v>
      </c>
      <c r="I8" s="152">
        <f t="shared" si="0"/>
        <v>0</v>
      </c>
      <c r="J8" s="152">
        <f>+C8+H8+I8</f>
        <v>69072.099999999991</v>
      </c>
      <c r="K8" s="153"/>
      <c r="L8" s="153"/>
      <c r="M8" s="153"/>
      <c r="N8" s="153"/>
      <c r="O8" s="153">
        <f>+G8+H8+I8</f>
        <v>0</v>
      </c>
      <c r="P8" s="153">
        <f>+J8-D8</f>
        <v>407</v>
      </c>
      <c r="Q8" s="153">
        <f>+E8-P8</f>
        <v>0</v>
      </c>
    </row>
    <row r="9" spans="1:17" ht="12.75" customHeight="1" x14ac:dyDescent="0.2">
      <c r="A9" s="33" t="s">
        <v>3</v>
      </c>
      <c r="B9" s="74" t="s">
        <v>4</v>
      </c>
      <c r="C9" s="154">
        <f>+C10+C11+C12+C13+C14</f>
        <v>43574.1</v>
      </c>
      <c r="D9" s="154">
        <f>+D10+D11+D12+D13+D14</f>
        <v>43475.4</v>
      </c>
      <c r="E9" s="154">
        <f>+E10+E11+E12+E13+E14</f>
        <v>98.7</v>
      </c>
      <c r="F9" s="154">
        <f t="shared" ref="F9:F85" si="1">+D9+E9</f>
        <v>43574.1</v>
      </c>
      <c r="G9" s="154">
        <f t="shared" ref="G9:G85" si="2">+C9-F9</f>
        <v>0</v>
      </c>
      <c r="H9" s="154">
        <f t="shared" ref="H9" si="3">+H10+H11+H12+H13+H14</f>
        <v>0</v>
      </c>
      <c r="I9" s="154">
        <f>+I10+I11+I12+I13+I14</f>
        <v>0</v>
      </c>
      <c r="J9" s="154">
        <f>+C9+H9+I9</f>
        <v>43574.1</v>
      </c>
      <c r="K9" s="153"/>
      <c r="L9" s="153"/>
      <c r="M9" s="153"/>
      <c r="N9" s="153"/>
      <c r="O9" s="153">
        <f t="shared" ref="O9:O81" si="4">+G9+H9+I9</f>
        <v>0</v>
      </c>
      <c r="P9" s="153">
        <f t="shared" ref="P9:P81" si="5">+J9-D9</f>
        <v>98.69999999999709</v>
      </c>
      <c r="Q9" s="153">
        <f t="shared" ref="Q9:Q81" si="6">+E9-P9</f>
        <v>2.9132252166164108E-12</v>
      </c>
    </row>
    <row r="10" spans="1:17" ht="12.75" customHeight="1" x14ac:dyDescent="0.2">
      <c r="A10" s="34" t="s">
        <v>5</v>
      </c>
      <c r="B10" s="63" t="s">
        <v>6</v>
      </c>
      <c r="C10" s="155">
        <v>32523.599999999999</v>
      </c>
      <c r="D10" s="155">
        <v>32424.9</v>
      </c>
      <c r="E10" s="155">
        <v>98.7</v>
      </c>
      <c r="F10" s="156">
        <f t="shared" si="1"/>
        <v>32523.600000000002</v>
      </c>
      <c r="G10" s="156">
        <f t="shared" si="2"/>
        <v>0</v>
      </c>
      <c r="H10" s="155"/>
      <c r="I10" s="155"/>
      <c r="J10" s="156">
        <f>+C10+H10+I10</f>
        <v>32523.599999999999</v>
      </c>
      <c r="K10" s="153"/>
      <c r="L10" s="153"/>
      <c r="M10" s="153"/>
      <c r="N10" s="153"/>
      <c r="O10" s="153">
        <f t="shared" si="4"/>
        <v>0</v>
      </c>
      <c r="P10" s="153">
        <f t="shared" si="5"/>
        <v>98.69999999999709</v>
      </c>
      <c r="Q10" s="153">
        <f t="shared" si="6"/>
        <v>2.9132252166164108E-12</v>
      </c>
    </row>
    <row r="11" spans="1:17" ht="12.75" customHeight="1" x14ac:dyDescent="0.2">
      <c r="A11" s="34" t="s">
        <v>84</v>
      </c>
      <c r="B11" s="63" t="s">
        <v>87</v>
      </c>
      <c r="C11" s="155">
        <v>1200</v>
      </c>
      <c r="D11" s="155">
        <v>1200</v>
      </c>
      <c r="E11" s="155"/>
      <c r="F11" s="156">
        <f t="shared" si="1"/>
        <v>1200</v>
      </c>
      <c r="G11" s="156">
        <f t="shared" si="2"/>
        <v>0</v>
      </c>
      <c r="H11" s="155"/>
      <c r="I11" s="155"/>
      <c r="J11" s="156">
        <f t="shared" ref="J11:J14" si="7">+C11+H11+I11</f>
        <v>1200</v>
      </c>
      <c r="K11" s="153"/>
      <c r="L11" s="153"/>
      <c r="M11" s="153"/>
      <c r="N11" s="153"/>
      <c r="O11" s="153">
        <f t="shared" si="4"/>
        <v>0</v>
      </c>
      <c r="P11" s="153">
        <f t="shared" si="5"/>
        <v>0</v>
      </c>
      <c r="Q11" s="153">
        <f t="shared" si="6"/>
        <v>0</v>
      </c>
    </row>
    <row r="12" spans="1:17" ht="12.75" customHeight="1" x14ac:dyDescent="0.2">
      <c r="A12" s="34" t="s">
        <v>85</v>
      </c>
      <c r="B12" s="63" t="s">
        <v>88</v>
      </c>
      <c r="C12" s="155"/>
      <c r="D12" s="155"/>
      <c r="E12" s="155"/>
      <c r="F12" s="156">
        <f t="shared" si="1"/>
        <v>0</v>
      </c>
      <c r="G12" s="156">
        <f t="shared" si="2"/>
        <v>0</v>
      </c>
      <c r="H12" s="155"/>
      <c r="I12" s="155"/>
      <c r="J12" s="156">
        <f t="shared" si="7"/>
        <v>0</v>
      </c>
      <c r="K12" s="153"/>
      <c r="L12" s="153"/>
      <c r="M12" s="153"/>
      <c r="N12" s="153"/>
      <c r="O12" s="153">
        <f t="shared" si="4"/>
        <v>0</v>
      </c>
      <c r="P12" s="153">
        <f t="shared" si="5"/>
        <v>0</v>
      </c>
      <c r="Q12" s="153">
        <f t="shared" si="6"/>
        <v>0</v>
      </c>
    </row>
    <row r="13" spans="1:17" ht="12.75" customHeight="1" x14ac:dyDescent="0.2">
      <c r="A13" s="34" t="s">
        <v>86</v>
      </c>
      <c r="B13" s="63" t="s">
        <v>89</v>
      </c>
      <c r="C13" s="155"/>
      <c r="D13" s="155"/>
      <c r="E13" s="155"/>
      <c r="F13" s="156">
        <f t="shared" si="1"/>
        <v>0</v>
      </c>
      <c r="G13" s="156">
        <f t="shared" si="2"/>
        <v>0</v>
      </c>
      <c r="H13" s="155"/>
      <c r="I13" s="155"/>
      <c r="J13" s="156">
        <f t="shared" si="7"/>
        <v>0</v>
      </c>
      <c r="K13" s="153"/>
      <c r="L13" s="153"/>
      <c r="M13" s="153"/>
      <c r="N13" s="153"/>
      <c r="O13" s="153">
        <f t="shared" si="4"/>
        <v>0</v>
      </c>
      <c r="P13" s="153">
        <f t="shared" si="5"/>
        <v>0</v>
      </c>
      <c r="Q13" s="153">
        <f t="shared" si="6"/>
        <v>0</v>
      </c>
    </row>
    <row r="14" spans="1:17" ht="12.75" customHeight="1" x14ac:dyDescent="0.2">
      <c r="A14" s="34" t="s">
        <v>7</v>
      </c>
      <c r="B14" s="63" t="s">
        <v>8</v>
      </c>
      <c r="C14" s="155">
        <v>9850.5</v>
      </c>
      <c r="D14" s="155">
        <v>9850.5</v>
      </c>
      <c r="E14" s="155">
        <f>C14-D14</f>
        <v>0</v>
      </c>
      <c r="F14" s="156">
        <f t="shared" si="1"/>
        <v>9850.5</v>
      </c>
      <c r="G14" s="156">
        <f t="shared" si="2"/>
        <v>0</v>
      </c>
      <c r="H14" s="155"/>
      <c r="I14" s="155"/>
      <c r="J14" s="156">
        <f t="shared" si="7"/>
        <v>9850.5</v>
      </c>
      <c r="K14" s="153"/>
      <c r="L14" s="153"/>
      <c r="M14" s="153"/>
      <c r="N14" s="153"/>
      <c r="O14" s="153">
        <f t="shared" si="4"/>
        <v>0</v>
      </c>
      <c r="P14" s="153">
        <f t="shared" si="5"/>
        <v>0</v>
      </c>
      <c r="Q14" s="153">
        <f t="shared" si="6"/>
        <v>0</v>
      </c>
    </row>
    <row r="15" spans="1:17" ht="12.75" customHeight="1" x14ac:dyDescent="0.2">
      <c r="A15" s="33" t="s">
        <v>9</v>
      </c>
      <c r="B15" s="74" t="s">
        <v>10</v>
      </c>
      <c r="C15" s="154">
        <f>C16+C17+C18+C19+C20</f>
        <v>5422.9</v>
      </c>
      <c r="D15" s="154">
        <f t="shared" ref="D15:J15" si="8">D16+D17+D18+D19+D20</f>
        <v>5251.5000000000009</v>
      </c>
      <c r="E15" s="154">
        <f t="shared" si="8"/>
        <v>1.4</v>
      </c>
      <c r="F15" s="154">
        <f t="shared" si="8"/>
        <v>5252.9</v>
      </c>
      <c r="G15" s="154">
        <f t="shared" si="8"/>
        <v>170</v>
      </c>
      <c r="H15" s="154">
        <f t="shared" si="8"/>
        <v>-170</v>
      </c>
      <c r="I15" s="154">
        <f t="shared" si="8"/>
        <v>0</v>
      </c>
      <c r="J15" s="154">
        <f t="shared" si="8"/>
        <v>5252.9</v>
      </c>
      <c r="K15" s="153"/>
      <c r="L15" s="153"/>
      <c r="M15" s="153"/>
      <c r="N15" s="153"/>
      <c r="O15" s="153">
        <f t="shared" si="4"/>
        <v>0</v>
      </c>
      <c r="P15" s="153">
        <f t="shared" si="5"/>
        <v>1.3999999999987267</v>
      </c>
      <c r="Q15" s="153">
        <f t="shared" si="6"/>
        <v>1.2732037646401295E-12</v>
      </c>
    </row>
    <row r="16" spans="1:17" ht="12.75" customHeight="1" x14ac:dyDescent="0.2">
      <c r="A16" s="207" t="s">
        <v>330</v>
      </c>
      <c r="B16" s="204" t="s">
        <v>345</v>
      </c>
      <c r="C16" s="205">
        <v>3682</v>
      </c>
      <c r="D16" s="205">
        <v>3641.9</v>
      </c>
      <c r="E16" s="205">
        <v>0.1</v>
      </c>
      <c r="F16" s="205">
        <f>D16+E16</f>
        <v>3642</v>
      </c>
      <c r="G16" s="205">
        <f>C16-F16</f>
        <v>40</v>
      </c>
      <c r="H16" s="205">
        <v>-40</v>
      </c>
      <c r="I16" s="205"/>
      <c r="J16" s="205">
        <f>+C16+H16+I16</f>
        <v>3642</v>
      </c>
      <c r="K16" s="153"/>
      <c r="L16" s="153"/>
      <c r="M16" s="153"/>
      <c r="N16" s="153"/>
      <c r="O16" s="153"/>
      <c r="P16" s="153"/>
      <c r="Q16" s="153"/>
    </row>
    <row r="17" spans="1:17" ht="12.75" customHeight="1" x14ac:dyDescent="0.2">
      <c r="A17" s="207" t="s">
        <v>331</v>
      </c>
      <c r="B17" s="204" t="s">
        <v>325</v>
      </c>
      <c r="C17" s="205">
        <v>435.2</v>
      </c>
      <c r="D17" s="205">
        <v>435.2</v>
      </c>
      <c r="E17" s="205"/>
      <c r="F17" s="205">
        <f t="shared" ref="F17:F20" si="9">D17+E17</f>
        <v>435.2</v>
      </c>
      <c r="G17" s="205">
        <f t="shared" ref="G17:G20" si="10">C17-F17</f>
        <v>0</v>
      </c>
      <c r="H17" s="205"/>
      <c r="I17" s="205"/>
      <c r="J17" s="205">
        <f t="shared" ref="J17:J20" si="11">+C17+H17+I17</f>
        <v>435.2</v>
      </c>
      <c r="K17" s="153"/>
      <c r="L17" s="153"/>
      <c r="M17" s="153"/>
      <c r="N17" s="153"/>
      <c r="O17" s="153"/>
      <c r="P17" s="153"/>
      <c r="Q17" s="153"/>
    </row>
    <row r="18" spans="1:17" ht="12.75" customHeight="1" x14ac:dyDescent="0.2">
      <c r="A18" s="207" t="s">
        <v>332</v>
      </c>
      <c r="B18" s="204" t="s">
        <v>346</v>
      </c>
      <c r="C18" s="205">
        <v>348.2</v>
      </c>
      <c r="D18" s="205">
        <v>348.2</v>
      </c>
      <c r="E18" s="205"/>
      <c r="F18" s="205">
        <f t="shared" si="9"/>
        <v>348.2</v>
      </c>
      <c r="G18" s="205">
        <f t="shared" si="10"/>
        <v>0</v>
      </c>
      <c r="H18" s="205"/>
      <c r="I18" s="205"/>
      <c r="J18" s="205">
        <f t="shared" si="11"/>
        <v>348.2</v>
      </c>
      <c r="K18" s="153"/>
      <c r="L18" s="153"/>
      <c r="M18" s="153"/>
      <c r="N18" s="153"/>
      <c r="O18" s="153"/>
      <c r="P18" s="153"/>
      <c r="Q18" s="153"/>
    </row>
    <row r="19" spans="1:17" ht="12.75" customHeight="1" x14ac:dyDescent="0.2">
      <c r="A19" s="207" t="s">
        <v>333</v>
      </c>
      <c r="B19" s="204" t="s">
        <v>337</v>
      </c>
      <c r="C19" s="205">
        <v>87</v>
      </c>
      <c r="D19" s="205">
        <v>75.099999999999994</v>
      </c>
      <c r="E19" s="205">
        <v>0.9</v>
      </c>
      <c r="F19" s="205">
        <f t="shared" si="9"/>
        <v>76</v>
      </c>
      <c r="G19" s="205">
        <f t="shared" si="10"/>
        <v>11</v>
      </c>
      <c r="H19" s="205">
        <v>-11</v>
      </c>
      <c r="I19" s="205"/>
      <c r="J19" s="205">
        <f t="shared" si="11"/>
        <v>76</v>
      </c>
      <c r="K19" s="153"/>
      <c r="L19" s="153"/>
      <c r="M19" s="153"/>
      <c r="N19" s="153"/>
      <c r="O19" s="153"/>
      <c r="P19" s="153"/>
      <c r="Q19" s="153"/>
    </row>
    <row r="20" spans="1:17" ht="12.75" customHeight="1" x14ac:dyDescent="0.2">
      <c r="A20" s="34" t="s">
        <v>334</v>
      </c>
      <c r="B20" s="63" t="s">
        <v>338</v>
      </c>
      <c r="C20" s="155">
        <v>870.5</v>
      </c>
      <c r="D20" s="155">
        <v>751.1</v>
      </c>
      <c r="E20" s="205">
        <v>0.4</v>
      </c>
      <c r="F20" s="205">
        <f t="shared" si="9"/>
        <v>751.5</v>
      </c>
      <c r="G20" s="205">
        <f t="shared" si="10"/>
        <v>119</v>
      </c>
      <c r="H20" s="155">
        <v>-119</v>
      </c>
      <c r="I20" s="155"/>
      <c r="J20" s="205">
        <f t="shared" si="11"/>
        <v>751.5</v>
      </c>
      <c r="K20" s="153"/>
      <c r="L20" s="153"/>
      <c r="M20" s="153"/>
      <c r="N20" s="153"/>
      <c r="O20" s="153">
        <f t="shared" si="4"/>
        <v>0</v>
      </c>
      <c r="P20" s="153">
        <f t="shared" si="5"/>
        <v>0.39999999999997726</v>
      </c>
      <c r="Q20" s="153">
        <f t="shared" si="6"/>
        <v>2.2759572004815709E-14</v>
      </c>
    </row>
    <row r="21" spans="1:17" ht="12.75" customHeight="1" x14ac:dyDescent="0.2">
      <c r="A21" s="33" t="s">
        <v>12</v>
      </c>
      <c r="B21" s="74" t="s">
        <v>13</v>
      </c>
      <c r="C21" s="154">
        <f>+C22+C23+C24+C25</f>
        <v>5615.7</v>
      </c>
      <c r="D21" s="154">
        <f t="shared" ref="D21:I21" si="12">+D22+D23+D24+D25</f>
        <v>5554.7</v>
      </c>
      <c r="E21" s="154">
        <f t="shared" si="12"/>
        <v>21</v>
      </c>
      <c r="F21" s="154">
        <f t="shared" si="1"/>
        <v>5575.7</v>
      </c>
      <c r="G21" s="154">
        <f t="shared" si="2"/>
        <v>40</v>
      </c>
      <c r="H21" s="154">
        <f t="shared" si="12"/>
        <v>-40</v>
      </c>
      <c r="I21" s="154">
        <f t="shared" si="12"/>
        <v>0</v>
      </c>
      <c r="J21" s="154">
        <f>+C21+H21+I21</f>
        <v>5575.7</v>
      </c>
      <c r="K21" s="153"/>
      <c r="L21" s="153"/>
      <c r="M21" s="153"/>
      <c r="N21" s="153"/>
      <c r="O21" s="153">
        <f t="shared" si="4"/>
        <v>0</v>
      </c>
      <c r="P21" s="153">
        <f t="shared" si="5"/>
        <v>21</v>
      </c>
      <c r="Q21" s="153">
        <f t="shared" si="6"/>
        <v>0</v>
      </c>
    </row>
    <row r="22" spans="1:17" ht="12.75" customHeight="1" x14ac:dyDescent="0.2">
      <c r="A22" s="34" t="s">
        <v>14</v>
      </c>
      <c r="B22" s="63" t="s">
        <v>15</v>
      </c>
      <c r="C22" s="155">
        <v>1285.7</v>
      </c>
      <c r="D22" s="155">
        <v>1244</v>
      </c>
      <c r="E22" s="155">
        <v>1.7</v>
      </c>
      <c r="F22" s="156">
        <f t="shared" si="1"/>
        <v>1245.7</v>
      </c>
      <c r="G22" s="156">
        <f t="shared" si="2"/>
        <v>40</v>
      </c>
      <c r="H22" s="155">
        <v>-40</v>
      </c>
      <c r="I22" s="155"/>
      <c r="J22" s="156">
        <f>+C22+H22+I22</f>
        <v>1245.7</v>
      </c>
      <c r="K22" s="153"/>
      <c r="L22" s="153"/>
      <c r="M22" s="153"/>
      <c r="N22" s="153"/>
      <c r="O22" s="153">
        <f t="shared" si="4"/>
        <v>0</v>
      </c>
      <c r="P22" s="153">
        <f t="shared" si="5"/>
        <v>1.7000000000000455</v>
      </c>
      <c r="Q22" s="153">
        <f t="shared" si="6"/>
        <v>-4.5519144009631418E-14</v>
      </c>
    </row>
    <row r="23" spans="1:17" ht="12.75" customHeight="1" x14ac:dyDescent="0.2">
      <c r="A23" s="34" t="s">
        <v>16</v>
      </c>
      <c r="B23" s="63" t="s">
        <v>17</v>
      </c>
      <c r="C23" s="155">
        <v>4300</v>
      </c>
      <c r="D23" s="155">
        <v>4280.7</v>
      </c>
      <c r="E23" s="155">
        <v>19.3</v>
      </c>
      <c r="F23" s="156">
        <f t="shared" si="1"/>
        <v>4300</v>
      </c>
      <c r="G23" s="156">
        <f t="shared" si="2"/>
        <v>0</v>
      </c>
      <c r="H23" s="155"/>
      <c r="I23" s="155"/>
      <c r="J23" s="156">
        <f t="shared" ref="J23:J25" si="13">+C23+H23+I23</f>
        <v>4300</v>
      </c>
      <c r="K23" s="153"/>
      <c r="L23" s="153"/>
      <c r="M23" s="153"/>
      <c r="N23" s="153"/>
      <c r="O23" s="153">
        <f t="shared" si="4"/>
        <v>0</v>
      </c>
      <c r="P23" s="153">
        <f t="shared" si="5"/>
        <v>19.300000000000182</v>
      </c>
      <c r="Q23" s="153">
        <f t="shared" si="6"/>
        <v>-1.8118839761882555E-13</v>
      </c>
    </row>
    <row r="24" spans="1:17" ht="12.75" customHeight="1" x14ac:dyDescent="0.2">
      <c r="A24" s="34" t="s">
        <v>91</v>
      </c>
      <c r="B24" s="63" t="s">
        <v>93</v>
      </c>
      <c r="C24" s="155">
        <v>30</v>
      </c>
      <c r="D24" s="155">
        <v>30</v>
      </c>
      <c r="E24" s="155"/>
      <c r="F24" s="156">
        <f t="shared" si="1"/>
        <v>30</v>
      </c>
      <c r="G24" s="156">
        <f t="shared" si="2"/>
        <v>0</v>
      </c>
      <c r="H24" s="155"/>
      <c r="I24" s="155"/>
      <c r="J24" s="156">
        <f t="shared" si="13"/>
        <v>30</v>
      </c>
      <c r="K24" s="153"/>
      <c r="L24" s="153"/>
      <c r="M24" s="153"/>
      <c r="N24" s="153"/>
      <c r="O24" s="153">
        <f t="shared" si="4"/>
        <v>0</v>
      </c>
      <c r="P24" s="153">
        <f t="shared" si="5"/>
        <v>0</v>
      </c>
      <c r="Q24" s="153">
        <f t="shared" si="6"/>
        <v>0</v>
      </c>
    </row>
    <row r="25" spans="1:17" ht="12.75" customHeight="1" x14ac:dyDescent="0.2">
      <c r="A25" s="34" t="s">
        <v>92</v>
      </c>
      <c r="B25" s="63" t="s">
        <v>94</v>
      </c>
      <c r="C25" s="155"/>
      <c r="D25" s="155"/>
      <c r="E25" s="155"/>
      <c r="F25" s="156">
        <f t="shared" si="1"/>
        <v>0</v>
      </c>
      <c r="G25" s="156">
        <f t="shared" si="2"/>
        <v>0</v>
      </c>
      <c r="H25" s="155"/>
      <c r="I25" s="155"/>
      <c r="J25" s="156">
        <f t="shared" si="13"/>
        <v>0</v>
      </c>
      <c r="K25" s="153"/>
      <c r="L25" s="153"/>
      <c r="M25" s="153"/>
      <c r="N25" s="153"/>
      <c r="O25" s="153">
        <f t="shared" si="4"/>
        <v>0</v>
      </c>
      <c r="P25" s="153">
        <f t="shared" si="5"/>
        <v>0</v>
      </c>
      <c r="Q25" s="153">
        <f t="shared" si="6"/>
        <v>0</v>
      </c>
    </row>
    <row r="26" spans="1:17" ht="12.75" customHeight="1" x14ac:dyDescent="0.2">
      <c r="A26" s="33" t="s">
        <v>18</v>
      </c>
      <c r="B26" s="74" t="s">
        <v>19</v>
      </c>
      <c r="C26" s="154">
        <f>+C27+C28+C29+C30+C31+C32</f>
        <v>3139.6</v>
      </c>
      <c r="D26" s="154">
        <f t="shared" ref="D26:I26" si="14">+D27+D28+D29+D30+D31+D32</f>
        <v>3076.3</v>
      </c>
      <c r="E26" s="154">
        <f t="shared" si="14"/>
        <v>273.3</v>
      </c>
      <c r="F26" s="154">
        <f t="shared" si="1"/>
        <v>3349.6000000000004</v>
      </c>
      <c r="G26" s="154">
        <f t="shared" si="2"/>
        <v>-210.00000000000045</v>
      </c>
      <c r="H26" s="154">
        <f t="shared" si="14"/>
        <v>210</v>
      </c>
      <c r="I26" s="154">
        <f t="shared" si="14"/>
        <v>0</v>
      </c>
      <c r="J26" s="154">
        <f>+C26+H26+I26</f>
        <v>3349.6</v>
      </c>
      <c r="K26" s="153"/>
      <c r="L26" s="153"/>
      <c r="M26" s="153"/>
      <c r="N26" s="153"/>
      <c r="O26" s="153">
        <f t="shared" si="4"/>
        <v>-4.5474735088646412E-13</v>
      </c>
      <c r="P26" s="153">
        <f t="shared" si="5"/>
        <v>273.29999999999973</v>
      </c>
      <c r="Q26" s="153">
        <f t="shared" si="6"/>
        <v>0</v>
      </c>
    </row>
    <row r="27" spans="1:17" ht="12.75" customHeight="1" x14ac:dyDescent="0.2">
      <c r="A27" s="34" t="s">
        <v>20</v>
      </c>
      <c r="B27" s="63" t="s">
        <v>21</v>
      </c>
      <c r="C27" s="155">
        <v>274</v>
      </c>
      <c r="D27" s="155">
        <v>273.7</v>
      </c>
      <c r="E27" s="155">
        <v>0.3</v>
      </c>
      <c r="F27" s="156">
        <f t="shared" si="1"/>
        <v>274</v>
      </c>
      <c r="G27" s="156">
        <f t="shared" si="2"/>
        <v>0</v>
      </c>
      <c r="H27" s="155"/>
      <c r="I27" s="155"/>
      <c r="J27" s="156">
        <f>+C27+H27+I27</f>
        <v>274</v>
      </c>
      <c r="K27" s="153"/>
      <c r="L27" s="153"/>
      <c r="M27" s="153"/>
      <c r="N27" s="153"/>
      <c r="O27" s="153">
        <f t="shared" si="4"/>
        <v>0</v>
      </c>
      <c r="P27" s="153">
        <f t="shared" si="5"/>
        <v>0.30000000000001137</v>
      </c>
      <c r="Q27" s="153">
        <f t="shared" si="6"/>
        <v>-1.1379786002407855E-14</v>
      </c>
    </row>
    <row r="28" spans="1:17" ht="12.75" customHeight="1" x14ac:dyDescent="0.2">
      <c r="A28" s="34" t="s">
        <v>22</v>
      </c>
      <c r="B28" s="63" t="s">
        <v>23</v>
      </c>
      <c r="C28" s="155">
        <v>1028.2</v>
      </c>
      <c r="D28" s="155">
        <v>999</v>
      </c>
      <c r="E28" s="155">
        <v>76.2</v>
      </c>
      <c r="F28" s="156">
        <f t="shared" si="1"/>
        <v>1075.2</v>
      </c>
      <c r="G28" s="156">
        <f t="shared" si="2"/>
        <v>-47</v>
      </c>
      <c r="H28" s="155">
        <v>47</v>
      </c>
      <c r="I28" s="155"/>
      <c r="J28" s="156">
        <f t="shared" ref="J28:J32" si="15">+C28+H28+I28</f>
        <v>1075.2</v>
      </c>
      <c r="K28" s="153"/>
      <c r="L28" s="153"/>
      <c r="M28" s="153"/>
      <c r="N28" s="153"/>
      <c r="O28" s="153">
        <f t="shared" si="4"/>
        <v>0</v>
      </c>
      <c r="P28" s="153">
        <f t="shared" si="5"/>
        <v>76.200000000000045</v>
      </c>
      <c r="Q28" s="153">
        <f t="shared" si="6"/>
        <v>0</v>
      </c>
    </row>
    <row r="29" spans="1:17" ht="12.75" customHeight="1" x14ac:dyDescent="0.2">
      <c r="A29" s="34" t="s">
        <v>24</v>
      </c>
      <c r="B29" s="63" t="s">
        <v>25</v>
      </c>
      <c r="C29" s="155">
        <v>172</v>
      </c>
      <c r="D29" s="155">
        <v>175</v>
      </c>
      <c r="E29" s="155"/>
      <c r="F29" s="156">
        <f t="shared" si="1"/>
        <v>175</v>
      </c>
      <c r="G29" s="156">
        <f t="shared" si="2"/>
        <v>-3</v>
      </c>
      <c r="H29" s="155">
        <v>3</v>
      </c>
      <c r="I29" s="155"/>
      <c r="J29" s="156">
        <f t="shared" si="15"/>
        <v>175</v>
      </c>
      <c r="K29" s="153"/>
      <c r="L29" s="153"/>
      <c r="M29" s="153"/>
      <c r="N29" s="153"/>
      <c r="O29" s="153">
        <f t="shared" si="4"/>
        <v>0</v>
      </c>
      <c r="P29" s="153">
        <f t="shared" si="5"/>
        <v>0</v>
      </c>
      <c r="Q29" s="153">
        <f t="shared" si="6"/>
        <v>0</v>
      </c>
    </row>
    <row r="30" spans="1:17" ht="12.75" customHeight="1" x14ac:dyDescent="0.2">
      <c r="A30" s="34" t="s">
        <v>95</v>
      </c>
      <c r="B30" s="63" t="s">
        <v>97</v>
      </c>
      <c r="C30" s="155">
        <v>62.8</v>
      </c>
      <c r="D30" s="155">
        <v>62.8</v>
      </c>
      <c r="E30" s="155"/>
      <c r="F30" s="156">
        <f t="shared" si="1"/>
        <v>62.8</v>
      </c>
      <c r="G30" s="156">
        <f t="shared" si="2"/>
        <v>0</v>
      </c>
      <c r="H30" s="155"/>
      <c r="I30" s="155"/>
      <c r="J30" s="156">
        <f t="shared" si="15"/>
        <v>62.8</v>
      </c>
      <c r="K30" s="153"/>
      <c r="L30" s="153"/>
      <c r="M30" s="153"/>
      <c r="N30" s="153"/>
      <c r="O30" s="153">
        <f t="shared" si="4"/>
        <v>0</v>
      </c>
      <c r="P30" s="153">
        <f t="shared" si="5"/>
        <v>0</v>
      </c>
      <c r="Q30" s="153">
        <f t="shared" si="6"/>
        <v>0</v>
      </c>
    </row>
    <row r="31" spans="1:17" ht="12.75" customHeight="1" x14ac:dyDescent="0.2">
      <c r="A31" s="34" t="s">
        <v>26</v>
      </c>
      <c r="B31" s="63" t="s">
        <v>27</v>
      </c>
      <c r="C31" s="155">
        <v>35</v>
      </c>
      <c r="D31" s="155"/>
      <c r="E31" s="155">
        <v>35</v>
      </c>
      <c r="F31" s="156">
        <f t="shared" si="1"/>
        <v>35</v>
      </c>
      <c r="G31" s="156">
        <f t="shared" si="2"/>
        <v>0</v>
      </c>
      <c r="H31" s="155"/>
      <c r="I31" s="155"/>
      <c r="J31" s="156">
        <f t="shared" si="15"/>
        <v>35</v>
      </c>
      <c r="K31" s="153"/>
      <c r="L31" s="153"/>
      <c r="M31" s="153"/>
      <c r="N31" s="153"/>
      <c r="O31" s="153">
        <f t="shared" si="4"/>
        <v>0</v>
      </c>
      <c r="P31" s="153">
        <f t="shared" si="5"/>
        <v>35</v>
      </c>
      <c r="Q31" s="153">
        <f t="shared" si="6"/>
        <v>0</v>
      </c>
    </row>
    <row r="32" spans="1:17" ht="12.75" customHeight="1" x14ac:dyDescent="0.2">
      <c r="A32" s="34" t="s">
        <v>96</v>
      </c>
      <c r="B32" s="63" t="s">
        <v>98</v>
      </c>
      <c r="C32" s="155">
        <v>1567.6</v>
      </c>
      <c r="D32" s="155">
        <v>1565.8</v>
      </c>
      <c r="E32" s="155">
        <v>161.80000000000001</v>
      </c>
      <c r="F32" s="156">
        <f t="shared" si="1"/>
        <v>1727.6</v>
      </c>
      <c r="G32" s="156">
        <f t="shared" si="2"/>
        <v>-160</v>
      </c>
      <c r="H32" s="155">
        <v>160</v>
      </c>
      <c r="I32" s="155"/>
      <c r="J32" s="156">
        <f t="shared" si="15"/>
        <v>1727.6</v>
      </c>
      <c r="K32" s="153"/>
      <c r="L32" s="153"/>
      <c r="M32" s="153"/>
      <c r="N32" s="153"/>
      <c r="O32" s="153">
        <f t="shared" si="4"/>
        <v>0</v>
      </c>
      <c r="P32" s="153">
        <f t="shared" si="5"/>
        <v>161.79999999999995</v>
      </c>
      <c r="Q32" s="153">
        <f t="shared" si="6"/>
        <v>0</v>
      </c>
    </row>
    <row r="33" spans="1:17" ht="12.75" customHeight="1" x14ac:dyDescent="0.2">
      <c r="A33" s="33" t="s">
        <v>28</v>
      </c>
      <c r="B33" s="74" t="s">
        <v>29</v>
      </c>
      <c r="C33" s="154">
        <f>+C34+C35+C36</f>
        <v>375</v>
      </c>
      <c r="D33" s="154">
        <f t="shared" ref="D33:I33" si="16">+D34+D35+D36</f>
        <v>371</v>
      </c>
      <c r="E33" s="154">
        <f t="shared" si="16"/>
        <v>4</v>
      </c>
      <c r="F33" s="154">
        <f t="shared" si="1"/>
        <v>375</v>
      </c>
      <c r="G33" s="154">
        <f t="shared" si="2"/>
        <v>0</v>
      </c>
      <c r="H33" s="154">
        <f t="shared" si="16"/>
        <v>0</v>
      </c>
      <c r="I33" s="154">
        <f t="shared" si="16"/>
        <v>0</v>
      </c>
      <c r="J33" s="154">
        <f>+C33+H33+I33</f>
        <v>375</v>
      </c>
      <c r="K33" s="153"/>
      <c r="L33" s="153"/>
      <c r="M33" s="153"/>
      <c r="N33" s="153"/>
      <c r="O33" s="153">
        <f t="shared" si="4"/>
        <v>0</v>
      </c>
      <c r="P33" s="153">
        <f t="shared" si="5"/>
        <v>4</v>
      </c>
      <c r="Q33" s="153">
        <f t="shared" si="6"/>
        <v>0</v>
      </c>
    </row>
    <row r="34" spans="1:17" ht="12.75" customHeight="1" x14ac:dyDescent="0.2">
      <c r="A34" s="34" t="s">
        <v>99</v>
      </c>
      <c r="B34" s="63" t="s">
        <v>101</v>
      </c>
      <c r="C34" s="156"/>
      <c r="D34" s="156"/>
      <c r="E34" s="156"/>
      <c r="F34" s="156">
        <f t="shared" si="1"/>
        <v>0</v>
      </c>
      <c r="G34" s="156">
        <f t="shared" si="2"/>
        <v>0</v>
      </c>
      <c r="H34" s="156"/>
      <c r="I34" s="156"/>
      <c r="J34" s="156">
        <f>+C34+H34+I34</f>
        <v>0</v>
      </c>
      <c r="K34" s="153"/>
      <c r="L34" s="153"/>
      <c r="M34" s="153"/>
      <c r="N34" s="153"/>
      <c r="O34" s="153">
        <f t="shared" si="4"/>
        <v>0</v>
      </c>
      <c r="P34" s="153">
        <f t="shared" si="5"/>
        <v>0</v>
      </c>
      <c r="Q34" s="153">
        <f t="shared" si="6"/>
        <v>0</v>
      </c>
    </row>
    <row r="35" spans="1:17" ht="12.75" customHeight="1" x14ac:dyDescent="0.2">
      <c r="A35" s="34" t="s">
        <v>100</v>
      </c>
      <c r="B35" s="63" t="s">
        <v>102</v>
      </c>
      <c r="C35" s="156"/>
      <c r="D35" s="156"/>
      <c r="E35" s="156"/>
      <c r="F35" s="156">
        <f t="shared" si="1"/>
        <v>0</v>
      </c>
      <c r="G35" s="156">
        <f t="shared" si="2"/>
        <v>0</v>
      </c>
      <c r="H35" s="156"/>
      <c r="I35" s="156"/>
      <c r="J35" s="156">
        <f t="shared" ref="J35:J36" si="17">+C35+H35+I35</f>
        <v>0</v>
      </c>
      <c r="K35" s="153"/>
      <c r="L35" s="153"/>
      <c r="M35" s="153"/>
      <c r="N35" s="153"/>
      <c r="O35" s="153">
        <f t="shared" si="4"/>
        <v>0</v>
      </c>
      <c r="P35" s="153">
        <f t="shared" si="5"/>
        <v>0</v>
      </c>
      <c r="Q35" s="153">
        <f t="shared" si="6"/>
        <v>0</v>
      </c>
    </row>
    <row r="36" spans="1:17" ht="12.75" customHeight="1" x14ac:dyDescent="0.2">
      <c r="A36" s="34" t="s">
        <v>30</v>
      </c>
      <c r="B36" s="63" t="s">
        <v>31</v>
      </c>
      <c r="C36" s="155">
        <v>375</v>
      </c>
      <c r="D36" s="155">
        <v>371</v>
      </c>
      <c r="E36" s="155">
        <v>4</v>
      </c>
      <c r="F36" s="156">
        <f t="shared" si="1"/>
        <v>375</v>
      </c>
      <c r="G36" s="156">
        <f t="shared" si="2"/>
        <v>0</v>
      </c>
      <c r="H36" s="155"/>
      <c r="I36" s="155"/>
      <c r="J36" s="156">
        <f t="shared" si="17"/>
        <v>375</v>
      </c>
      <c r="K36" s="153"/>
      <c r="L36" s="153"/>
      <c r="M36" s="153"/>
      <c r="N36" s="153"/>
      <c r="O36" s="153">
        <f t="shared" si="4"/>
        <v>0</v>
      </c>
      <c r="P36" s="153">
        <f t="shared" si="5"/>
        <v>4</v>
      </c>
      <c r="Q36" s="153">
        <f t="shared" si="6"/>
        <v>0</v>
      </c>
    </row>
    <row r="37" spans="1:17" ht="12.75" customHeight="1" x14ac:dyDescent="0.2">
      <c r="A37" s="33" t="s">
        <v>32</v>
      </c>
      <c r="B37" s="74" t="s">
        <v>33</v>
      </c>
      <c r="C37" s="154">
        <f>+C38+C39+C40+C41</f>
        <v>9752.4</v>
      </c>
      <c r="D37" s="154">
        <f t="shared" ref="D37:I37" si="18">+D38+D39+D40+D41</f>
        <v>9744.2999999999993</v>
      </c>
      <c r="E37" s="154">
        <f t="shared" si="18"/>
        <v>8.1</v>
      </c>
      <c r="F37" s="154">
        <f t="shared" si="1"/>
        <v>9752.4</v>
      </c>
      <c r="G37" s="154">
        <f t="shared" si="2"/>
        <v>0</v>
      </c>
      <c r="H37" s="154">
        <f t="shared" si="18"/>
        <v>0</v>
      </c>
      <c r="I37" s="154">
        <f t="shared" si="18"/>
        <v>0</v>
      </c>
      <c r="J37" s="154">
        <f>+C37+H37+I37</f>
        <v>9752.4</v>
      </c>
      <c r="K37" s="153"/>
      <c r="L37" s="153"/>
      <c r="M37" s="153"/>
      <c r="N37" s="153"/>
      <c r="O37" s="153">
        <f t="shared" si="4"/>
        <v>0</v>
      </c>
      <c r="P37" s="153">
        <f t="shared" si="5"/>
        <v>8.1000000000003638</v>
      </c>
      <c r="Q37" s="153">
        <f t="shared" si="6"/>
        <v>-3.6415315207705135E-13</v>
      </c>
    </row>
    <row r="38" spans="1:17" ht="12.75" customHeight="1" x14ac:dyDescent="0.2">
      <c r="A38" s="34" t="s">
        <v>103</v>
      </c>
      <c r="B38" s="63" t="s">
        <v>106</v>
      </c>
      <c r="C38" s="156">
        <v>9427.4</v>
      </c>
      <c r="D38" s="156">
        <v>9420</v>
      </c>
      <c r="E38" s="156">
        <v>7.4</v>
      </c>
      <c r="F38" s="156">
        <f t="shared" si="1"/>
        <v>9427.4</v>
      </c>
      <c r="G38" s="156">
        <f t="shared" si="2"/>
        <v>0</v>
      </c>
      <c r="H38" s="156"/>
      <c r="I38" s="156"/>
      <c r="J38" s="156">
        <f>+C38+H38+I38</f>
        <v>9427.4</v>
      </c>
      <c r="K38" s="153"/>
      <c r="L38" s="153"/>
      <c r="M38" s="153"/>
      <c r="N38" s="153"/>
      <c r="O38" s="153">
        <f t="shared" si="4"/>
        <v>0</v>
      </c>
      <c r="P38" s="153">
        <f t="shared" si="5"/>
        <v>7.3999999999996362</v>
      </c>
      <c r="Q38" s="153">
        <f t="shared" si="6"/>
        <v>3.6415315207705135E-13</v>
      </c>
    </row>
    <row r="39" spans="1:17" ht="12.75" customHeight="1" x14ac:dyDescent="0.2">
      <c r="A39" s="34" t="s">
        <v>104</v>
      </c>
      <c r="B39" s="63" t="s">
        <v>107</v>
      </c>
      <c r="C39" s="156"/>
      <c r="D39" s="156"/>
      <c r="E39" s="156"/>
      <c r="F39" s="156">
        <f t="shared" si="1"/>
        <v>0</v>
      </c>
      <c r="G39" s="156">
        <f t="shared" si="2"/>
        <v>0</v>
      </c>
      <c r="H39" s="156"/>
      <c r="I39" s="156"/>
      <c r="J39" s="156">
        <f t="shared" ref="J39:J41" si="19">+C39+H39+I39</f>
        <v>0</v>
      </c>
      <c r="K39" s="153"/>
      <c r="L39" s="153"/>
      <c r="M39" s="153"/>
      <c r="N39" s="153"/>
      <c r="O39" s="153">
        <f t="shared" si="4"/>
        <v>0</v>
      </c>
      <c r="P39" s="153">
        <f t="shared" si="5"/>
        <v>0</v>
      </c>
      <c r="Q39" s="153">
        <f t="shared" si="6"/>
        <v>0</v>
      </c>
    </row>
    <row r="40" spans="1:17" ht="12.75" customHeight="1" x14ac:dyDescent="0.2">
      <c r="A40" s="34" t="s">
        <v>105</v>
      </c>
      <c r="B40" s="63" t="s">
        <v>108</v>
      </c>
      <c r="C40" s="156"/>
      <c r="D40" s="156"/>
      <c r="E40" s="156"/>
      <c r="F40" s="156">
        <f t="shared" si="1"/>
        <v>0</v>
      </c>
      <c r="G40" s="156">
        <f t="shared" si="2"/>
        <v>0</v>
      </c>
      <c r="H40" s="156"/>
      <c r="I40" s="156"/>
      <c r="J40" s="156">
        <f t="shared" si="19"/>
        <v>0</v>
      </c>
      <c r="K40" s="153"/>
      <c r="L40" s="153"/>
      <c r="M40" s="153"/>
      <c r="N40" s="153"/>
      <c r="O40" s="153">
        <f t="shared" si="4"/>
        <v>0</v>
      </c>
      <c r="P40" s="153">
        <f t="shared" si="5"/>
        <v>0</v>
      </c>
      <c r="Q40" s="153">
        <f t="shared" si="6"/>
        <v>0</v>
      </c>
    </row>
    <row r="41" spans="1:17" ht="12.75" customHeight="1" x14ac:dyDescent="0.2">
      <c r="A41" s="34" t="s">
        <v>34</v>
      </c>
      <c r="B41" s="63" t="s">
        <v>35</v>
      </c>
      <c r="C41" s="155">
        <v>325</v>
      </c>
      <c r="D41" s="155">
        <v>324.3</v>
      </c>
      <c r="E41" s="155">
        <v>0.7</v>
      </c>
      <c r="F41" s="156">
        <f t="shared" si="1"/>
        <v>325</v>
      </c>
      <c r="G41" s="156">
        <f t="shared" si="2"/>
        <v>0</v>
      </c>
      <c r="H41" s="155"/>
      <c r="I41" s="155"/>
      <c r="J41" s="156">
        <f t="shared" si="19"/>
        <v>325</v>
      </c>
      <c r="K41" s="153"/>
      <c r="L41" s="153"/>
      <c r="M41" s="153"/>
      <c r="N41" s="153"/>
      <c r="O41" s="153">
        <f t="shared" si="4"/>
        <v>0</v>
      </c>
      <c r="P41" s="153">
        <f t="shared" si="5"/>
        <v>0.69999999999998863</v>
      </c>
      <c r="Q41" s="153">
        <f t="shared" si="6"/>
        <v>1.1324274851176597E-14</v>
      </c>
    </row>
    <row r="42" spans="1:17" ht="12.75" customHeight="1" x14ac:dyDescent="0.2">
      <c r="A42" s="33" t="s">
        <v>36</v>
      </c>
      <c r="B42" s="74" t="s">
        <v>37</v>
      </c>
      <c r="C42" s="154">
        <f>+C43+C44+C45</f>
        <v>854</v>
      </c>
      <c r="D42" s="154">
        <f t="shared" ref="D42:I42" si="20">+D43+D44+D45</f>
        <v>854</v>
      </c>
      <c r="E42" s="154">
        <f t="shared" si="20"/>
        <v>0</v>
      </c>
      <c r="F42" s="154">
        <f t="shared" si="1"/>
        <v>854</v>
      </c>
      <c r="G42" s="154">
        <f t="shared" si="2"/>
        <v>0</v>
      </c>
      <c r="H42" s="154">
        <f t="shared" si="20"/>
        <v>0</v>
      </c>
      <c r="I42" s="154">
        <f t="shared" si="20"/>
        <v>0</v>
      </c>
      <c r="J42" s="154">
        <f>+C42+H42+I42</f>
        <v>854</v>
      </c>
      <c r="K42" s="153"/>
      <c r="L42" s="153"/>
      <c r="M42" s="153"/>
      <c r="N42" s="153"/>
      <c r="O42" s="153">
        <f t="shared" si="4"/>
        <v>0</v>
      </c>
      <c r="P42" s="153">
        <f t="shared" si="5"/>
        <v>0</v>
      </c>
      <c r="Q42" s="153">
        <f t="shared" si="6"/>
        <v>0</v>
      </c>
    </row>
    <row r="43" spans="1:17" ht="12.75" customHeight="1" x14ac:dyDescent="0.2">
      <c r="A43" s="34" t="s">
        <v>109</v>
      </c>
      <c r="B43" s="63" t="s">
        <v>110</v>
      </c>
      <c r="C43" s="155"/>
      <c r="D43" s="155"/>
      <c r="E43" s="155"/>
      <c r="F43" s="156">
        <f t="shared" si="1"/>
        <v>0</v>
      </c>
      <c r="G43" s="156">
        <f t="shared" si="2"/>
        <v>0</v>
      </c>
      <c r="H43" s="155"/>
      <c r="I43" s="155"/>
      <c r="J43" s="156">
        <f>+C43+H43+I43</f>
        <v>0</v>
      </c>
      <c r="K43" s="153"/>
      <c r="L43" s="153"/>
      <c r="M43" s="153"/>
      <c r="N43" s="153"/>
      <c r="O43" s="153">
        <f t="shared" si="4"/>
        <v>0</v>
      </c>
      <c r="P43" s="153">
        <f t="shared" si="5"/>
        <v>0</v>
      </c>
      <c r="Q43" s="153">
        <f t="shared" si="6"/>
        <v>0</v>
      </c>
    </row>
    <row r="44" spans="1:17" ht="12.75" customHeight="1" x14ac:dyDescent="0.2">
      <c r="A44" s="34" t="s">
        <v>38</v>
      </c>
      <c r="B44" s="63" t="s">
        <v>39</v>
      </c>
      <c r="C44" s="155">
        <v>854</v>
      </c>
      <c r="D44" s="155">
        <v>854</v>
      </c>
      <c r="E44" s="155"/>
      <c r="F44" s="156">
        <f t="shared" si="1"/>
        <v>854</v>
      </c>
      <c r="G44" s="156">
        <f t="shared" si="2"/>
        <v>0</v>
      </c>
      <c r="H44" s="155"/>
      <c r="I44" s="155"/>
      <c r="J44" s="156">
        <f t="shared" ref="J44:J45" si="21">+C44+H44+I44</f>
        <v>854</v>
      </c>
      <c r="K44" s="153"/>
      <c r="L44" s="153"/>
      <c r="M44" s="153"/>
      <c r="N44" s="153"/>
      <c r="O44" s="153">
        <f t="shared" si="4"/>
        <v>0</v>
      </c>
      <c r="P44" s="153">
        <f t="shared" si="5"/>
        <v>0</v>
      </c>
      <c r="Q44" s="153">
        <f t="shared" si="6"/>
        <v>0</v>
      </c>
    </row>
    <row r="45" spans="1:17" ht="12.75" customHeight="1" x14ac:dyDescent="0.2">
      <c r="A45" s="34" t="s">
        <v>38</v>
      </c>
      <c r="B45" s="63" t="s">
        <v>111</v>
      </c>
      <c r="C45" s="155"/>
      <c r="D45" s="155"/>
      <c r="E45" s="155"/>
      <c r="F45" s="156">
        <f t="shared" si="1"/>
        <v>0</v>
      </c>
      <c r="G45" s="156">
        <f t="shared" si="2"/>
        <v>0</v>
      </c>
      <c r="H45" s="155"/>
      <c r="I45" s="155"/>
      <c r="J45" s="156">
        <f t="shared" si="21"/>
        <v>0</v>
      </c>
      <c r="K45" s="153"/>
      <c r="L45" s="153"/>
      <c r="M45" s="153"/>
      <c r="N45" s="153"/>
      <c r="O45" s="153">
        <f t="shared" si="4"/>
        <v>0</v>
      </c>
      <c r="P45" s="153">
        <f t="shared" si="5"/>
        <v>0</v>
      </c>
      <c r="Q45" s="153">
        <f t="shared" si="6"/>
        <v>0</v>
      </c>
    </row>
    <row r="46" spans="1:17" ht="12.75" customHeight="1" x14ac:dyDescent="0.2">
      <c r="A46" s="33" t="s">
        <v>40</v>
      </c>
      <c r="B46" s="74" t="s">
        <v>119</v>
      </c>
      <c r="C46" s="154">
        <f>+C47+C48+C49+C50+C51+C52+C53+C54+C55</f>
        <v>338.4</v>
      </c>
      <c r="D46" s="154">
        <f t="shared" ref="D46:I46" si="22">+D47+D48+D49+D50+D51+D52+D53+D54+D55</f>
        <v>337.9</v>
      </c>
      <c r="E46" s="154">
        <f t="shared" si="22"/>
        <v>0.5</v>
      </c>
      <c r="F46" s="154">
        <f t="shared" si="1"/>
        <v>338.4</v>
      </c>
      <c r="G46" s="154">
        <f t="shared" si="2"/>
        <v>0</v>
      </c>
      <c r="H46" s="154">
        <f t="shared" si="22"/>
        <v>0</v>
      </c>
      <c r="I46" s="154">
        <f t="shared" si="22"/>
        <v>0</v>
      </c>
      <c r="J46" s="154">
        <f>+C46+H46+I46</f>
        <v>338.4</v>
      </c>
      <c r="K46" s="153"/>
      <c r="L46" s="153"/>
      <c r="M46" s="153"/>
      <c r="N46" s="153"/>
      <c r="O46" s="153">
        <f t="shared" si="4"/>
        <v>0</v>
      </c>
      <c r="P46" s="153">
        <f t="shared" si="5"/>
        <v>0.5</v>
      </c>
      <c r="Q46" s="153">
        <f t="shared" si="6"/>
        <v>0</v>
      </c>
    </row>
    <row r="47" spans="1:17" ht="12.75" customHeight="1" x14ac:dyDescent="0.2">
      <c r="A47" s="34" t="s">
        <v>42</v>
      </c>
      <c r="B47" s="63" t="s">
        <v>43</v>
      </c>
      <c r="C47" s="155"/>
      <c r="D47" s="155"/>
      <c r="E47" s="155"/>
      <c r="F47" s="156">
        <f t="shared" si="1"/>
        <v>0</v>
      </c>
      <c r="G47" s="156">
        <f t="shared" si="2"/>
        <v>0</v>
      </c>
      <c r="H47" s="155"/>
      <c r="I47" s="155"/>
      <c r="J47" s="156">
        <f>+C47+H47+I47</f>
        <v>0</v>
      </c>
      <c r="K47" s="153"/>
      <c r="L47" s="153"/>
      <c r="M47" s="153"/>
      <c r="N47" s="153"/>
      <c r="O47" s="153">
        <f t="shared" si="4"/>
        <v>0</v>
      </c>
      <c r="P47" s="153">
        <f t="shared" si="5"/>
        <v>0</v>
      </c>
      <c r="Q47" s="153">
        <f t="shared" si="6"/>
        <v>0</v>
      </c>
    </row>
    <row r="48" spans="1:17" ht="12.75" customHeight="1" x14ac:dyDescent="0.2">
      <c r="A48" s="34" t="s">
        <v>112</v>
      </c>
      <c r="B48" s="63" t="s">
        <v>113</v>
      </c>
      <c r="C48" s="155"/>
      <c r="D48" s="155"/>
      <c r="E48" s="155"/>
      <c r="F48" s="156">
        <f t="shared" si="1"/>
        <v>0</v>
      </c>
      <c r="G48" s="156">
        <f t="shared" si="2"/>
        <v>0</v>
      </c>
      <c r="H48" s="155"/>
      <c r="I48" s="155"/>
      <c r="J48" s="156">
        <f t="shared" ref="J48:J55" si="23">+C48+H48+I48</f>
        <v>0</v>
      </c>
      <c r="K48" s="153"/>
      <c r="L48" s="153"/>
      <c r="M48" s="153"/>
      <c r="N48" s="153"/>
      <c r="O48" s="153">
        <f t="shared" si="4"/>
        <v>0</v>
      </c>
      <c r="P48" s="153">
        <f t="shared" si="5"/>
        <v>0</v>
      </c>
      <c r="Q48" s="153">
        <f t="shared" si="6"/>
        <v>0</v>
      </c>
    </row>
    <row r="49" spans="1:17" ht="12.75" customHeight="1" x14ac:dyDescent="0.2">
      <c r="A49" s="34" t="s">
        <v>44</v>
      </c>
      <c r="B49" s="63" t="s">
        <v>45</v>
      </c>
      <c r="C49" s="155">
        <v>142.5</v>
      </c>
      <c r="D49" s="155">
        <v>142.5</v>
      </c>
      <c r="E49" s="155"/>
      <c r="F49" s="156">
        <f t="shared" si="1"/>
        <v>142.5</v>
      </c>
      <c r="G49" s="156">
        <f t="shared" si="2"/>
        <v>0</v>
      </c>
      <c r="H49" s="155"/>
      <c r="I49" s="155"/>
      <c r="J49" s="156">
        <f t="shared" si="23"/>
        <v>142.5</v>
      </c>
      <c r="K49" s="153"/>
      <c r="L49" s="153"/>
      <c r="M49" s="153"/>
      <c r="N49" s="153"/>
      <c r="O49" s="153">
        <f t="shared" si="4"/>
        <v>0</v>
      </c>
      <c r="P49" s="153">
        <f t="shared" si="5"/>
        <v>0</v>
      </c>
      <c r="Q49" s="153">
        <f t="shared" si="6"/>
        <v>0</v>
      </c>
    </row>
    <row r="50" spans="1:17" ht="12.75" customHeight="1" x14ac:dyDescent="0.2">
      <c r="A50" s="34" t="s">
        <v>46</v>
      </c>
      <c r="B50" s="63" t="s">
        <v>47</v>
      </c>
      <c r="C50" s="155">
        <v>56.5</v>
      </c>
      <c r="D50" s="155">
        <v>56.5</v>
      </c>
      <c r="E50" s="155"/>
      <c r="F50" s="156">
        <f t="shared" si="1"/>
        <v>56.5</v>
      </c>
      <c r="G50" s="156">
        <f t="shared" si="2"/>
        <v>0</v>
      </c>
      <c r="H50" s="155"/>
      <c r="I50" s="155"/>
      <c r="J50" s="156">
        <f t="shared" si="23"/>
        <v>56.5</v>
      </c>
      <c r="K50" s="153"/>
      <c r="L50" s="153"/>
      <c r="M50" s="153"/>
      <c r="N50" s="153"/>
      <c r="O50" s="153">
        <f t="shared" si="4"/>
        <v>0</v>
      </c>
      <c r="P50" s="153">
        <f t="shared" si="5"/>
        <v>0</v>
      </c>
      <c r="Q50" s="153">
        <f t="shared" si="6"/>
        <v>0</v>
      </c>
    </row>
    <row r="51" spans="1:17" ht="12.75" customHeight="1" x14ac:dyDescent="0.2">
      <c r="A51" s="34" t="s">
        <v>48</v>
      </c>
      <c r="B51" s="63" t="s">
        <v>49</v>
      </c>
      <c r="C51" s="155">
        <v>0</v>
      </c>
      <c r="D51" s="155"/>
      <c r="E51" s="155"/>
      <c r="F51" s="156">
        <f t="shared" si="1"/>
        <v>0</v>
      </c>
      <c r="G51" s="156">
        <f t="shared" si="2"/>
        <v>0</v>
      </c>
      <c r="H51" s="155"/>
      <c r="I51" s="155"/>
      <c r="J51" s="156">
        <f t="shared" si="23"/>
        <v>0</v>
      </c>
      <c r="K51" s="153"/>
      <c r="L51" s="153"/>
      <c r="M51" s="153"/>
      <c r="N51" s="153"/>
      <c r="O51" s="153">
        <f t="shared" si="4"/>
        <v>0</v>
      </c>
      <c r="P51" s="153">
        <f t="shared" si="5"/>
        <v>0</v>
      </c>
      <c r="Q51" s="153">
        <f t="shared" si="6"/>
        <v>0</v>
      </c>
    </row>
    <row r="52" spans="1:17" ht="12.75" customHeight="1" x14ac:dyDescent="0.2">
      <c r="A52" s="34" t="s">
        <v>50</v>
      </c>
      <c r="B52" s="63" t="s">
        <v>51</v>
      </c>
      <c r="C52" s="155">
        <v>132</v>
      </c>
      <c r="D52" s="155">
        <v>132</v>
      </c>
      <c r="E52" s="155"/>
      <c r="F52" s="156">
        <f t="shared" si="1"/>
        <v>132</v>
      </c>
      <c r="G52" s="156">
        <f t="shared" si="2"/>
        <v>0</v>
      </c>
      <c r="H52" s="155"/>
      <c r="I52" s="155"/>
      <c r="J52" s="156">
        <f t="shared" si="23"/>
        <v>132</v>
      </c>
      <c r="K52" s="153"/>
      <c r="L52" s="153"/>
      <c r="M52" s="153"/>
      <c r="N52" s="153"/>
      <c r="O52" s="153">
        <f t="shared" si="4"/>
        <v>0</v>
      </c>
      <c r="P52" s="153">
        <f t="shared" si="5"/>
        <v>0</v>
      </c>
      <c r="Q52" s="153">
        <f t="shared" si="6"/>
        <v>0</v>
      </c>
    </row>
    <row r="53" spans="1:17" ht="12.75" customHeight="1" x14ac:dyDescent="0.2">
      <c r="A53" s="34" t="s">
        <v>52</v>
      </c>
      <c r="B53" s="63" t="s">
        <v>53</v>
      </c>
      <c r="C53" s="155">
        <v>7.4</v>
      </c>
      <c r="D53" s="155">
        <v>6.9</v>
      </c>
      <c r="E53" s="155">
        <v>0.5</v>
      </c>
      <c r="F53" s="156">
        <f t="shared" si="1"/>
        <v>7.4</v>
      </c>
      <c r="G53" s="156">
        <f t="shared" si="2"/>
        <v>0</v>
      </c>
      <c r="H53" s="155"/>
      <c r="I53" s="155"/>
      <c r="J53" s="156">
        <f t="shared" si="23"/>
        <v>7.4</v>
      </c>
      <c r="K53" s="153"/>
      <c r="L53" s="153"/>
      <c r="M53" s="153"/>
      <c r="N53" s="153"/>
      <c r="O53" s="153">
        <f t="shared" si="4"/>
        <v>0</v>
      </c>
      <c r="P53" s="153">
        <f t="shared" si="5"/>
        <v>0.5</v>
      </c>
      <c r="Q53" s="153">
        <f t="shared" si="6"/>
        <v>0</v>
      </c>
    </row>
    <row r="54" spans="1:17" ht="12.75" customHeight="1" x14ac:dyDescent="0.2">
      <c r="A54" s="34" t="s">
        <v>114</v>
      </c>
      <c r="B54" s="63" t="s">
        <v>116</v>
      </c>
      <c r="C54" s="155"/>
      <c r="D54" s="155"/>
      <c r="E54" s="155"/>
      <c r="F54" s="156">
        <f t="shared" si="1"/>
        <v>0</v>
      </c>
      <c r="G54" s="156">
        <f t="shared" si="2"/>
        <v>0</v>
      </c>
      <c r="H54" s="155"/>
      <c r="I54" s="155"/>
      <c r="J54" s="156">
        <f t="shared" si="23"/>
        <v>0</v>
      </c>
      <c r="K54" s="153"/>
      <c r="L54" s="153"/>
      <c r="M54" s="153"/>
      <c r="N54" s="153"/>
      <c r="O54" s="153">
        <f t="shared" si="4"/>
        <v>0</v>
      </c>
      <c r="P54" s="153">
        <f t="shared" si="5"/>
        <v>0</v>
      </c>
      <c r="Q54" s="153">
        <f t="shared" si="6"/>
        <v>0</v>
      </c>
    </row>
    <row r="55" spans="1:17" ht="12.75" customHeight="1" x14ac:dyDescent="0.2">
      <c r="A55" s="34" t="s">
        <v>115</v>
      </c>
      <c r="B55" s="63" t="s">
        <v>117</v>
      </c>
      <c r="C55" s="155"/>
      <c r="D55" s="155"/>
      <c r="E55" s="155"/>
      <c r="F55" s="156">
        <f t="shared" si="1"/>
        <v>0</v>
      </c>
      <c r="G55" s="156">
        <f t="shared" si="2"/>
        <v>0</v>
      </c>
      <c r="H55" s="155"/>
      <c r="I55" s="155"/>
      <c r="J55" s="156">
        <f t="shared" si="23"/>
        <v>0</v>
      </c>
      <c r="K55" s="153"/>
      <c r="L55" s="153"/>
      <c r="M55" s="153"/>
      <c r="N55" s="153"/>
      <c r="O55" s="153">
        <f t="shared" si="4"/>
        <v>0</v>
      </c>
      <c r="P55" s="153">
        <f t="shared" si="5"/>
        <v>0</v>
      </c>
      <c r="Q55" s="153">
        <f t="shared" si="6"/>
        <v>0</v>
      </c>
    </row>
    <row r="56" spans="1:17" ht="12.75" customHeight="1" x14ac:dyDescent="0.2">
      <c r="A56" s="33" t="s">
        <v>54</v>
      </c>
      <c r="B56" s="74" t="s">
        <v>118</v>
      </c>
      <c r="C56" s="154">
        <f>+C57+C58</f>
        <v>0</v>
      </c>
      <c r="D56" s="154">
        <f t="shared" ref="D56:H56" si="24">+D57+D58</f>
        <v>0</v>
      </c>
      <c r="E56" s="154">
        <f t="shared" si="24"/>
        <v>0</v>
      </c>
      <c r="F56" s="154">
        <f t="shared" si="1"/>
        <v>0</v>
      </c>
      <c r="G56" s="154">
        <f t="shared" si="2"/>
        <v>0</v>
      </c>
      <c r="H56" s="154">
        <f t="shared" si="24"/>
        <v>0</v>
      </c>
      <c r="I56" s="154">
        <f>+I57+I58</f>
        <v>0</v>
      </c>
      <c r="J56" s="154">
        <f t="shared" ref="J56:J83" si="25">+C56+H56+I56</f>
        <v>0</v>
      </c>
      <c r="K56" s="153"/>
      <c r="L56" s="153"/>
      <c r="M56" s="153"/>
      <c r="N56" s="153"/>
      <c r="O56" s="153">
        <f t="shared" si="4"/>
        <v>0</v>
      </c>
      <c r="P56" s="153">
        <f t="shared" si="5"/>
        <v>0</v>
      </c>
      <c r="Q56" s="153">
        <f t="shared" si="6"/>
        <v>0</v>
      </c>
    </row>
    <row r="57" spans="1:17" ht="12.75" customHeight="1" x14ac:dyDescent="0.2">
      <c r="A57" s="34" t="s">
        <v>72</v>
      </c>
      <c r="B57" s="63" t="s">
        <v>118</v>
      </c>
      <c r="C57" s="156"/>
      <c r="D57" s="156"/>
      <c r="E57" s="156"/>
      <c r="F57" s="156">
        <f t="shared" si="1"/>
        <v>0</v>
      </c>
      <c r="G57" s="156">
        <f t="shared" si="2"/>
        <v>0</v>
      </c>
      <c r="H57" s="156"/>
      <c r="I57" s="156"/>
      <c r="J57" s="156">
        <f t="shared" si="25"/>
        <v>0</v>
      </c>
      <c r="K57" s="153"/>
      <c r="L57" s="153"/>
      <c r="M57" s="153"/>
      <c r="N57" s="153"/>
      <c r="O57" s="153">
        <f t="shared" si="4"/>
        <v>0</v>
      </c>
      <c r="P57" s="153">
        <f t="shared" si="5"/>
        <v>0</v>
      </c>
      <c r="Q57" s="153">
        <f t="shared" si="6"/>
        <v>0</v>
      </c>
    </row>
    <row r="58" spans="1:17" ht="12.75" customHeight="1" x14ac:dyDescent="0.2">
      <c r="A58" s="34" t="s">
        <v>56</v>
      </c>
      <c r="B58" s="63" t="s">
        <v>57</v>
      </c>
      <c r="C58" s="155"/>
      <c r="D58" s="155"/>
      <c r="E58" s="155"/>
      <c r="F58" s="156">
        <f t="shared" si="1"/>
        <v>0</v>
      </c>
      <c r="G58" s="156">
        <f t="shared" si="2"/>
        <v>0</v>
      </c>
      <c r="H58" s="155"/>
      <c r="I58" s="155"/>
      <c r="J58" s="156">
        <f t="shared" si="25"/>
        <v>0</v>
      </c>
      <c r="K58" s="153"/>
      <c r="L58" s="153"/>
      <c r="M58" s="153"/>
      <c r="N58" s="153"/>
      <c r="O58" s="153">
        <f t="shared" si="4"/>
        <v>0</v>
      </c>
      <c r="P58" s="153">
        <f t="shared" si="5"/>
        <v>0</v>
      </c>
      <c r="Q58" s="153">
        <f t="shared" si="6"/>
        <v>0</v>
      </c>
    </row>
    <row r="59" spans="1:17" ht="12.75" customHeight="1" x14ac:dyDescent="0.2">
      <c r="A59" s="35" t="s">
        <v>215</v>
      </c>
      <c r="B59" s="76" t="s">
        <v>212</v>
      </c>
      <c r="C59" s="157">
        <f>+C60</f>
        <v>69072.100000000006</v>
      </c>
      <c r="D59" s="157">
        <f t="shared" ref="D59:I59" si="26">+D60</f>
        <v>69072.100000000006</v>
      </c>
      <c r="E59" s="157">
        <f t="shared" si="26"/>
        <v>0</v>
      </c>
      <c r="F59" s="157">
        <f t="shared" si="1"/>
        <v>69072.100000000006</v>
      </c>
      <c r="G59" s="157">
        <f t="shared" si="2"/>
        <v>0</v>
      </c>
      <c r="H59" s="157">
        <f t="shared" si="26"/>
        <v>0</v>
      </c>
      <c r="I59" s="157">
        <f t="shared" si="26"/>
        <v>0</v>
      </c>
      <c r="J59" s="157">
        <f t="shared" si="25"/>
        <v>69072.100000000006</v>
      </c>
      <c r="K59" s="153"/>
      <c r="L59" s="153"/>
      <c r="M59" s="153"/>
      <c r="N59" s="153"/>
      <c r="O59" s="153">
        <f t="shared" si="4"/>
        <v>0</v>
      </c>
      <c r="P59" s="153">
        <f t="shared" si="5"/>
        <v>0</v>
      </c>
      <c r="Q59" s="153">
        <f t="shared" si="6"/>
        <v>0</v>
      </c>
    </row>
    <row r="60" spans="1:17" ht="12.75" customHeight="1" x14ac:dyDescent="0.2">
      <c r="A60" s="34" t="s">
        <v>204</v>
      </c>
      <c r="B60" s="77" t="s">
        <v>205</v>
      </c>
      <c r="C60" s="155">
        <v>69072.100000000006</v>
      </c>
      <c r="D60" s="155">
        <v>69072.100000000006</v>
      </c>
      <c r="E60" s="155"/>
      <c r="F60" s="156">
        <f t="shared" si="1"/>
        <v>69072.100000000006</v>
      </c>
      <c r="G60" s="156">
        <v>0</v>
      </c>
      <c r="H60" s="155"/>
      <c r="I60" s="155">
        <v>0</v>
      </c>
      <c r="J60" s="156">
        <f t="shared" si="25"/>
        <v>69072.100000000006</v>
      </c>
      <c r="K60" s="153"/>
      <c r="L60" s="153"/>
      <c r="M60" s="153"/>
      <c r="N60" s="153"/>
      <c r="O60" s="153">
        <f t="shared" si="4"/>
        <v>0</v>
      </c>
      <c r="P60" s="153">
        <f t="shared" si="5"/>
        <v>0</v>
      </c>
      <c r="Q60" s="153">
        <f t="shared" si="6"/>
        <v>0</v>
      </c>
    </row>
    <row r="61" spans="1:17" ht="12.75" customHeight="1" x14ac:dyDescent="0.2">
      <c r="A61" s="35" t="s">
        <v>62</v>
      </c>
      <c r="B61" s="76" t="s">
        <v>63</v>
      </c>
      <c r="C61" s="157">
        <f>+C62+C63</f>
        <v>2000</v>
      </c>
      <c r="D61" s="157">
        <f t="shared" ref="D61:I61" si="27">+D62+D63</f>
        <v>2098.9</v>
      </c>
      <c r="E61" s="157">
        <f t="shared" si="27"/>
        <v>0</v>
      </c>
      <c r="F61" s="157">
        <f t="shared" si="1"/>
        <v>2098.9</v>
      </c>
      <c r="G61" s="157">
        <f t="shared" si="2"/>
        <v>-98.900000000000091</v>
      </c>
      <c r="H61" s="157">
        <f t="shared" si="27"/>
        <v>0</v>
      </c>
      <c r="I61" s="157">
        <f t="shared" si="27"/>
        <v>0</v>
      </c>
      <c r="J61" s="157">
        <f t="shared" si="25"/>
        <v>2000</v>
      </c>
      <c r="K61" s="153"/>
      <c r="L61" s="153">
        <f>+J59+J61</f>
        <v>71072.100000000006</v>
      </c>
      <c r="M61" s="153">
        <f>+J8</f>
        <v>69072.099999999991</v>
      </c>
      <c r="N61" s="153">
        <f>+L61-M61</f>
        <v>2000.0000000000146</v>
      </c>
      <c r="O61" s="153">
        <f t="shared" si="4"/>
        <v>-98.900000000000091</v>
      </c>
      <c r="P61" s="153">
        <f t="shared" si="5"/>
        <v>-98.900000000000091</v>
      </c>
      <c r="Q61" s="153">
        <f t="shared" si="6"/>
        <v>98.900000000000091</v>
      </c>
    </row>
    <row r="62" spans="1:17" ht="12.75" customHeight="1" x14ac:dyDescent="0.2">
      <c r="A62" s="34" t="s">
        <v>64</v>
      </c>
      <c r="B62" s="63" t="s">
        <v>65</v>
      </c>
      <c r="C62" s="155">
        <v>2000</v>
      </c>
      <c r="D62" s="155">
        <v>2098.9</v>
      </c>
      <c r="E62" s="155"/>
      <c r="F62" s="156">
        <f t="shared" si="1"/>
        <v>2098.9</v>
      </c>
      <c r="G62" s="156">
        <f t="shared" si="2"/>
        <v>-98.900000000000091</v>
      </c>
      <c r="H62" s="155"/>
      <c r="I62" s="155"/>
      <c r="J62" s="156">
        <f t="shared" si="25"/>
        <v>2000</v>
      </c>
      <c r="K62" s="153"/>
      <c r="L62" s="153"/>
      <c r="M62" s="153"/>
      <c r="N62" s="153"/>
      <c r="O62" s="153">
        <f t="shared" si="4"/>
        <v>-98.900000000000091</v>
      </c>
      <c r="P62" s="153">
        <f t="shared" si="5"/>
        <v>-98.900000000000091</v>
      </c>
      <c r="Q62" s="153">
        <f t="shared" si="6"/>
        <v>98.900000000000091</v>
      </c>
    </row>
    <row r="63" spans="1:17" ht="12.75" customHeight="1" x14ac:dyDescent="0.2">
      <c r="A63" s="34" t="s">
        <v>66</v>
      </c>
      <c r="B63" s="63" t="s">
        <v>67</v>
      </c>
      <c r="C63" s="155"/>
      <c r="D63" s="155"/>
      <c r="E63" s="155"/>
      <c r="F63" s="156">
        <f t="shared" si="1"/>
        <v>0</v>
      </c>
      <c r="G63" s="156">
        <f t="shared" si="2"/>
        <v>0</v>
      </c>
      <c r="H63" s="155"/>
      <c r="I63" s="155"/>
      <c r="J63" s="156">
        <f t="shared" si="25"/>
        <v>0</v>
      </c>
      <c r="K63" s="153"/>
      <c r="L63" s="153"/>
      <c r="M63" s="153"/>
      <c r="N63" s="153"/>
      <c r="O63" s="153">
        <f t="shared" si="4"/>
        <v>0</v>
      </c>
      <c r="P63" s="153">
        <f t="shared" si="5"/>
        <v>0</v>
      </c>
      <c r="Q63" s="153">
        <f t="shared" si="6"/>
        <v>0</v>
      </c>
    </row>
    <row r="64" spans="1:17" ht="12.75" customHeight="1" x14ac:dyDescent="0.25">
      <c r="A64" s="94" t="s">
        <v>228</v>
      </c>
      <c r="B64" s="92" t="s">
        <v>229</v>
      </c>
      <c r="C64" s="152">
        <f>+C65</f>
        <v>2650</v>
      </c>
      <c r="D64" s="152">
        <f t="shared" ref="D64:I65" si="28">+D65</f>
        <v>2649.2</v>
      </c>
      <c r="E64" s="152">
        <f t="shared" si="28"/>
        <v>0.8</v>
      </c>
      <c r="F64" s="152">
        <f t="shared" ref="F64:F68" si="29">+D64+E64</f>
        <v>2650</v>
      </c>
      <c r="G64" s="152">
        <f t="shared" ref="G64:G68" si="30">+C64-F64</f>
        <v>0</v>
      </c>
      <c r="H64" s="152">
        <f>+H65</f>
        <v>0</v>
      </c>
      <c r="I64" s="152">
        <f>+I65</f>
        <v>0</v>
      </c>
      <c r="J64" s="152">
        <f t="shared" ref="J64:J68" si="31">+C64+H64+I64</f>
        <v>2650</v>
      </c>
      <c r="K64" s="153"/>
      <c r="L64" s="153"/>
      <c r="M64" s="153"/>
      <c r="N64" s="153"/>
      <c r="O64" s="153">
        <f t="shared" si="4"/>
        <v>0</v>
      </c>
      <c r="P64" s="153">
        <f t="shared" si="5"/>
        <v>0.8000000000001819</v>
      </c>
      <c r="Q64" s="153">
        <f t="shared" si="6"/>
        <v>-1.8185453143360064E-13</v>
      </c>
    </row>
    <row r="65" spans="1:17" ht="12.75" customHeight="1" x14ac:dyDescent="0.2">
      <c r="A65" s="69" t="s">
        <v>40</v>
      </c>
      <c r="B65" s="78" t="s">
        <v>41</v>
      </c>
      <c r="C65" s="154">
        <f>+C66</f>
        <v>2650</v>
      </c>
      <c r="D65" s="154">
        <f t="shared" si="28"/>
        <v>2649.2</v>
      </c>
      <c r="E65" s="154">
        <f t="shared" si="28"/>
        <v>0.8</v>
      </c>
      <c r="F65" s="154">
        <f t="shared" si="29"/>
        <v>2650</v>
      </c>
      <c r="G65" s="154">
        <f t="shared" si="30"/>
        <v>0</v>
      </c>
      <c r="H65" s="154">
        <f t="shared" si="28"/>
        <v>0</v>
      </c>
      <c r="I65" s="154">
        <f t="shared" si="28"/>
        <v>0</v>
      </c>
      <c r="J65" s="154">
        <f t="shared" si="31"/>
        <v>2650</v>
      </c>
      <c r="K65" s="153"/>
      <c r="L65" s="153"/>
      <c r="M65" s="153"/>
      <c r="N65" s="153"/>
      <c r="O65" s="153">
        <f t="shared" si="4"/>
        <v>0</v>
      </c>
      <c r="P65" s="153">
        <f t="shared" si="5"/>
        <v>0.8000000000001819</v>
      </c>
      <c r="Q65" s="153">
        <f t="shared" si="6"/>
        <v>-1.8185453143360064E-13</v>
      </c>
    </row>
    <row r="66" spans="1:17" ht="12.75" customHeight="1" x14ac:dyDescent="0.2">
      <c r="A66" s="49" t="s">
        <v>42</v>
      </c>
      <c r="B66" s="79" t="s">
        <v>43</v>
      </c>
      <c r="C66" s="155">
        <v>2650</v>
      </c>
      <c r="D66" s="155">
        <v>2649.2</v>
      </c>
      <c r="E66" s="155">
        <v>0.8</v>
      </c>
      <c r="F66" s="156">
        <f t="shared" si="29"/>
        <v>2650</v>
      </c>
      <c r="G66" s="156">
        <f t="shared" si="30"/>
        <v>0</v>
      </c>
      <c r="H66" s="155"/>
      <c r="I66" s="155"/>
      <c r="J66" s="156">
        <f t="shared" si="31"/>
        <v>2650</v>
      </c>
      <c r="K66" s="153"/>
      <c r="L66" s="153"/>
      <c r="M66" s="153"/>
      <c r="N66" s="153"/>
      <c r="O66" s="153">
        <f t="shared" si="4"/>
        <v>0</v>
      </c>
      <c r="P66" s="153">
        <f t="shared" si="5"/>
        <v>0.8000000000001819</v>
      </c>
      <c r="Q66" s="153">
        <f t="shared" si="6"/>
        <v>-1.8185453143360064E-13</v>
      </c>
    </row>
    <row r="67" spans="1:17" ht="12.75" customHeight="1" x14ac:dyDescent="0.2">
      <c r="A67" s="35" t="s">
        <v>58</v>
      </c>
      <c r="B67" s="76" t="s">
        <v>212</v>
      </c>
      <c r="C67" s="157">
        <f>+C68</f>
        <v>650</v>
      </c>
      <c r="D67" s="157">
        <f t="shared" ref="D67:I67" si="32">+D68</f>
        <v>650</v>
      </c>
      <c r="E67" s="157">
        <f t="shared" si="32"/>
        <v>0</v>
      </c>
      <c r="F67" s="157">
        <f t="shared" si="29"/>
        <v>650</v>
      </c>
      <c r="G67" s="157">
        <f t="shared" si="30"/>
        <v>0</v>
      </c>
      <c r="H67" s="157">
        <f t="shared" si="32"/>
        <v>0</v>
      </c>
      <c r="I67" s="157">
        <f t="shared" si="32"/>
        <v>0</v>
      </c>
      <c r="J67" s="157">
        <f t="shared" si="31"/>
        <v>650</v>
      </c>
      <c r="K67" s="153"/>
      <c r="L67" s="153">
        <f>+J67</f>
        <v>650</v>
      </c>
      <c r="M67" s="153">
        <f>+J64</f>
        <v>2650</v>
      </c>
      <c r="N67" s="153">
        <f>+L67-M67</f>
        <v>-2000</v>
      </c>
      <c r="O67" s="153">
        <f t="shared" si="4"/>
        <v>0</v>
      </c>
      <c r="P67" s="153">
        <f t="shared" si="5"/>
        <v>0</v>
      </c>
      <c r="Q67" s="153">
        <f t="shared" si="6"/>
        <v>0</v>
      </c>
    </row>
    <row r="68" spans="1:17" ht="12.75" customHeight="1" x14ac:dyDescent="0.2">
      <c r="A68" s="190" t="s">
        <v>60</v>
      </c>
      <c r="B68" s="80" t="s">
        <v>205</v>
      </c>
      <c r="C68" s="155">
        <v>650</v>
      </c>
      <c r="D68" s="155">
        <v>650</v>
      </c>
      <c r="E68" s="155"/>
      <c r="F68" s="156">
        <f t="shared" si="29"/>
        <v>650</v>
      </c>
      <c r="G68" s="156">
        <f t="shared" si="30"/>
        <v>0</v>
      </c>
      <c r="H68" s="155"/>
      <c r="I68" s="155"/>
      <c r="J68" s="156">
        <f t="shared" si="31"/>
        <v>650</v>
      </c>
      <c r="K68" s="153"/>
      <c r="L68" s="153"/>
      <c r="M68" s="153"/>
      <c r="N68" s="153"/>
      <c r="O68" s="153">
        <f t="shared" si="4"/>
        <v>0</v>
      </c>
      <c r="P68" s="153">
        <f t="shared" si="5"/>
        <v>0</v>
      </c>
      <c r="Q68" s="153">
        <f t="shared" si="6"/>
        <v>0</v>
      </c>
    </row>
    <row r="69" spans="1:17" ht="12.75" customHeight="1" x14ac:dyDescent="0.25">
      <c r="A69" s="94">
        <v>80220</v>
      </c>
      <c r="B69" s="92" t="s">
        <v>284</v>
      </c>
      <c r="C69" s="152">
        <f>+C70</f>
        <v>0</v>
      </c>
      <c r="D69" s="152">
        <f t="shared" ref="D69:I70" si="33">+D70</f>
        <v>0</v>
      </c>
      <c r="E69" s="152">
        <f t="shared" si="33"/>
        <v>0</v>
      </c>
      <c r="F69" s="152">
        <f t="shared" ref="F69:F73" si="34">+D69+E69</f>
        <v>0</v>
      </c>
      <c r="G69" s="152">
        <f t="shared" ref="G69:G72" si="35">+C69-F69</f>
        <v>0</v>
      </c>
      <c r="H69" s="152">
        <f>+H70</f>
        <v>0</v>
      </c>
      <c r="I69" s="152">
        <f>+I70</f>
        <v>0</v>
      </c>
      <c r="J69" s="152">
        <f t="shared" ref="J69:J73" si="36">+C69+H69+I69</f>
        <v>0</v>
      </c>
      <c r="K69" s="153"/>
      <c r="L69" s="153"/>
      <c r="M69" s="153"/>
      <c r="N69" s="153"/>
      <c r="O69" s="153"/>
      <c r="P69" s="153"/>
      <c r="Q69" s="153"/>
    </row>
    <row r="70" spans="1:17" ht="12.75" customHeight="1" x14ac:dyDescent="0.2">
      <c r="A70" s="69" t="s">
        <v>40</v>
      </c>
      <c r="B70" s="78" t="s">
        <v>41</v>
      </c>
      <c r="C70" s="154">
        <f>+C71</f>
        <v>0</v>
      </c>
      <c r="D70" s="154">
        <f t="shared" si="33"/>
        <v>0</v>
      </c>
      <c r="E70" s="154">
        <f t="shared" si="33"/>
        <v>0</v>
      </c>
      <c r="F70" s="154">
        <f t="shared" si="34"/>
        <v>0</v>
      </c>
      <c r="G70" s="154">
        <f t="shared" si="35"/>
        <v>0</v>
      </c>
      <c r="H70" s="154">
        <f t="shared" si="33"/>
        <v>0</v>
      </c>
      <c r="I70" s="154">
        <f t="shared" si="33"/>
        <v>0</v>
      </c>
      <c r="J70" s="154">
        <f t="shared" si="36"/>
        <v>0</v>
      </c>
      <c r="K70" s="153"/>
      <c r="L70" s="153"/>
      <c r="M70" s="153"/>
      <c r="N70" s="153"/>
      <c r="O70" s="153"/>
      <c r="P70" s="153"/>
      <c r="Q70" s="153"/>
    </row>
    <row r="71" spans="1:17" ht="12.75" customHeight="1" x14ac:dyDescent="0.2">
      <c r="A71" s="49" t="s">
        <v>42</v>
      </c>
      <c r="B71" s="79" t="s">
        <v>43</v>
      </c>
      <c r="C71" s="155"/>
      <c r="D71" s="155"/>
      <c r="E71" s="155"/>
      <c r="F71" s="156">
        <f t="shared" si="34"/>
        <v>0</v>
      </c>
      <c r="G71" s="154"/>
      <c r="H71" s="155"/>
      <c r="I71" s="155"/>
      <c r="J71" s="156">
        <f t="shared" si="36"/>
        <v>0</v>
      </c>
      <c r="K71" s="153"/>
      <c r="L71" s="153"/>
      <c r="M71" s="153"/>
      <c r="N71" s="153"/>
      <c r="O71" s="153"/>
      <c r="P71" s="153"/>
      <c r="Q71" s="153"/>
    </row>
    <row r="72" spans="1:17" ht="14.25" customHeight="1" x14ac:dyDescent="0.2">
      <c r="A72" s="35" t="s">
        <v>58</v>
      </c>
      <c r="B72" s="76" t="s">
        <v>212</v>
      </c>
      <c r="C72" s="157">
        <f>+C73</f>
        <v>0</v>
      </c>
      <c r="D72" s="157">
        <f t="shared" ref="D72:I72" si="37">+D73</f>
        <v>0</v>
      </c>
      <c r="E72" s="157">
        <f t="shared" si="37"/>
        <v>0</v>
      </c>
      <c r="F72" s="157">
        <f t="shared" si="34"/>
        <v>0</v>
      </c>
      <c r="G72" s="157">
        <f t="shared" si="35"/>
        <v>0</v>
      </c>
      <c r="H72" s="157">
        <f t="shared" si="37"/>
        <v>0</v>
      </c>
      <c r="I72" s="157">
        <f t="shared" si="37"/>
        <v>0</v>
      </c>
      <c r="J72" s="157">
        <f t="shared" si="36"/>
        <v>0</v>
      </c>
      <c r="K72" s="153"/>
      <c r="L72" s="153"/>
      <c r="M72" s="153"/>
      <c r="N72" s="153"/>
      <c r="O72" s="153"/>
      <c r="P72" s="153"/>
      <c r="Q72" s="153"/>
    </row>
    <row r="73" spans="1:17" ht="12.75" customHeight="1" x14ac:dyDescent="0.2">
      <c r="A73" s="190" t="s">
        <v>60</v>
      </c>
      <c r="B73" s="80" t="s">
        <v>205</v>
      </c>
      <c r="C73" s="155"/>
      <c r="D73" s="155"/>
      <c r="E73" s="155"/>
      <c r="F73" s="156">
        <f t="shared" si="34"/>
        <v>0</v>
      </c>
      <c r="G73" s="157"/>
      <c r="H73" s="155"/>
      <c r="I73" s="155"/>
      <c r="J73" s="156">
        <f t="shared" si="36"/>
        <v>0</v>
      </c>
      <c r="K73" s="153"/>
      <c r="L73" s="153"/>
      <c r="M73" s="153"/>
      <c r="N73" s="153"/>
      <c r="O73" s="153"/>
      <c r="P73" s="153"/>
      <c r="Q73" s="153"/>
    </row>
    <row r="74" spans="1:17" ht="12.75" customHeight="1" x14ac:dyDescent="0.25">
      <c r="A74" s="94">
        <v>80305</v>
      </c>
      <c r="B74" s="92" t="s">
        <v>267</v>
      </c>
      <c r="C74" s="152">
        <f>+C75</f>
        <v>110</v>
      </c>
      <c r="D74" s="152">
        <f t="shared" ref="D74:I75" si="38">+D75</f>
        <v>110</v>
      </c>
      <c r="E74" s="152">
        <f t="shared" si="38"/>
        <v>0</v>
      </c>
      <c r="F74" s="152">
        <f t="shared" si="1"/>
        <v>110</v>
      </c>
      <c r="G74" s="152">
        <f t="shared" si="2"/>
        <v>0</v>
      </c>
      <c r="H74" s="152">
        <f>+H75</f>
        <v>0</v>
      </c>
      <c r="I74" s="152">
        <f>+I75</f>
        <v>0</v>
      </c>
      <c r="J74" s="152">
        <f t="shared" si="25"/>
        <v>110</v>
      </c>
      <c r="K74" s="153"/>
      <c r="L74" s="153"/>
      <c r="M74" s="153"/>
      <c r="N74" s="153"/>
      <c r="O74" s="153">
        <f t="shared" si="4"/>
        <v>0</v>
      </c>
      <c r="P74" s="153">
        <f t="shared" si="5"/>
        <v>0</v>
      </c>
      <c r="Q74" s="153">
        <f t="shared" si="6"/>
        <v>0</v>
      </c>
    </row>
    <row r="75" spans="1:17" ht="12.75" customHeight="1" x14ac:dyDescent="0.2">
      <c r="A75" s="69">
        <v>2109</v>
      </c>
      <c r="B75" s="78" t="s">
        <v>118</v>
      </c>
      <c r="C75" s="154">
        <f>+C76</f>
        <v>110</v>
      </c>
      <c r="D75" s="154">
        <f t="shared" si="38"/>
        <v>110</v>
      </c>
      <c r="E75" s="154">
        <f t="shared" si="38"/>
        <v>0</v>
      </c>
      <c r="F75" s="154">
        <f t="shared" si="1"/>
        <v>110</v>
      </c>
      <c r="G75" s="154">
        <f t="shared" si="2"/>
        <v>0</v>
      </c>
      <c r="H75" s="154">
        <f t="shared" si="38"/>
        <v>0</v>
      </c>
      <c r="I75" s="154">
        <f t="shared" si="38"/>
        <v>0</v>
      </c>
      <c r="J75" s="154">
        <f t="shared" si="25"/>
        <v>110</v>
      </c>
      <c r="K75" s="153"/>
      <c r="L75" s="153"/>
      <c r="M75" s="153"/>
      <c r="N75" s="153"/>
      <c r="O75" s="153">
        <f t="shared" si="4"/>
        <v>0</v>
      </c>
      <c r="P75" s="153">
        <f t="shared" si="5"/>
        <v>0</v>
      </c>
      <c r="Q75" s="153">
        <f t="shared" si="6"/>
        <v>0</v>
      </c>
    </row>
    <row r="76" spans="1:17" ht="12.75" customHeight="1" x14ac:dyDescent="0.2">
      <c r="A76" s="49">
        <v>210901</v>
      </c>
      <c r="B76" s="79" t="s">
        <v>118</v>
      </c>
      <c r="C76" s="155">
        <v>110</v>
      </c>
      <c r="D76" s="155">
        <v>110</v>
      </c>
      <c r="E76" s="155"/>
      <c r="F76" s="156">
        <f t="shared" si="1"/>
        <v>110</v>
      </c>
      <c r="G76" s="156">
        <f t="shared" si="2"/>
        <v>0</v>
      </c>
      <c r="H76" s="155"/>
      <c r="I76" s="155"/>
      <c r="J76" s="156">
        <f t="shared" si="25"/>
        <v>110</v>
      </c>
      <c r="K76" s="153"/>
      <c r="L76" s="153"/>
      <c r="M76" s="153"/>
      <c r="N76" s="153"/>
      <c r="O76" s="153">
        <f t="shared" si="4"/>
        <v>0</v>
      </c>
      <c r="P76" s="153">
        <f t="shared" si="5"/>
        <v>0</v>
      </c>
      <c r="Q76" s="153">
        <f t="shared" si="6"/>
        <v>0</v>
      </c>
    </row>
    <row r="77" spans="1:17" ht="12.75" customHeight="1" x14ac:dyDescent="0.2">
      <c r="A77" s="35" t="s">
        <v>58</v>
      </c>
      <c r="B77" s="76" t="s">
        <v>212</v>
      </c>
      <c r="C77" s="157">
        <f>+C78</f>
        <v>110</v>
      </c>
      <c r="D77" s="157">
        <f t="shared" ref="D77:I77" si="39">+D78</f>
        <v>110</v>
      </c>
      <c r="E77" s="157">
        <f t="shared" si="39"/>
        <v>0</v>
      </c>
      <c r="F77" s="157">
        <f t="shared" si="1"/>
        <v>110</v>
      </c>
      <c r="G77" s="157">
        <f t="shared" si="2"/>
        <v>0</v>
      </c>
      <c r="H77" s="157">
        <f t="shared" si="39"/>
        <v>0</v>
      </c>
      <c r="I77" s="157">
        <f t="shared" si="39"/>
        <v>0</v>
      </c>
      <c r="J77" s="157">
        <f t="shared" si="25"/>
        <v>110</v>
      </c>
      <c r="K77" s="153"/>
      <c r="L77" s="153">
        <f>+J77</f>
        <v>110</v>
      </c>
      <c r="M77" s="153">
        <f>+J74</f>
        <v>110</v>
      </c>
      <c r="N77" s="153">
        <f>+L77-M77</f>
        <v>0</v>
      </c>
      <c r="O77" s="153">
        <f t="shared" si="4"/>
        <v>0</v>
      </c>
      <c r="P77" s="153">
        <f t="shared" si="5"/>
        <v>0</v>
      </c>
      <c r="Q77" s="153">
        <f t="shared" si="6"/>
        <v>0</v>
      </c>
    </row>
    <row r="78" spans="1:17" ht="12.75" customHeight="1" x14ac:dyDescent="0.2">
      <c r="A78" s="34" t="s">
        <v>60</v>
      </c>
      <c r="B78" s="80" t="s">
        <v>205</v>
      </c>
      <c r="C78" s="155">
        <v>110</v>
      </c>
      <c r="D78" s="155">
        <v>110</v>
      </c>
      <c r="E78" s="155">
        <v>0</v>
      </c>
      <c r="F78" s="156">
        <f t="shared" si="1"/>
        <v>110</v>
      </c>
      <c r="G78" s="156">
        <f t="shared" si="2"/>
        <v>0</v>
      </c>
      <c r="H78" s="155"/>
      <c r="I78" s="155"/>
      <c r="J78" s="156">
        <f t="shared" si="25"/>
        <v>110</v>
      </c>
      <c r="K78" s="153"/>
      <c r="L78" s="153"/>
      <c r="M78" s="153"/>
      <c r="N78" s="153"/>
      <c r="O78" s="153">
        <f t="shared" si="4"/>
        <v>0</v>
      </c>
      <c r="P78" s="153">
        <f t="shared" si="5"/>
        <v>0</v>
      </c>
      <c r="Q78" s="153">
        <f t="shared" si="6"/>
        <v>0</v>
      </c>
    </row>
    <row r="79" spans="1:17" ht="12.75" customHeight="1" x14ac:dyDescent="0.2">
      <c r="A79" s="32" t="s">
        <v>76</v>
      </c>
      <c r="B79" s="72" t="s">
        <v>77</v>
      </c>
      <c r="C79" s="152">
        <f>+C80</f>
        <v>0</v>
      </c>
      <c r="D79" s="152">
        <f t="shared" ref="D79:I79" si="40">+D80</f>
        <v>0</v>
      </c>
      <c r="E79" s="152">
        <f t="shared" si="40"/>
        <v>0</v>
      </c>
      <c r="F79" s="152">
        <f t="shared" si="1"/>
        <v>0</v>
      </c>
      <c r="G79" s="152">
        <f t="shared" si="2"/>
        <v>0</v>
      </c>
      <c r="H79" s="152">
        <f t="shared" si="40"/>
        <v>0</v>
      </c>
      <c r="I79" s="152">
        <f t="shared" si="40"/>
        <v>0</v>
      </c>
      <c r="J79" s="152">
        <f t="shared" si="25"/>
        <v>0</v>
      </c>
      <c r="K79" s="153"/>
      <c r="L79" s="153"/>
      <c r="M79" s="153"/>
      <c r="N79" s="153"/>
      <c r="O79" s="153">
        <f t="shared" si="4"/>
        <v>0</v>
      </c>
      <c r="P79" s="153">
        <f t="shared" si="5"/>
        <v>0</v>
      </c>
      <c r="Q79" s="153">
        <f t="shared" si="6"/>
        <v>0</v>
      </c>
    </row>
    <row r="80" spans="1:17" ht="12.75" customHeight="1" x14ac:dyDescent="0.2">
      <c r="A80" s="33" t="s">
        <v>78</v>
      </c>
      <c r="B80" s="74" t="s">
        <v>79</v>
      </c>
      <c r="C80" s="154">
        <f>+C81+C83+C82</f>
        <v>0</v>
      </c>
      <c r="D80" s="154">
        <f t="shared" ref="D80:E80" si="41">+D81+D83+D82</f>
        <v>0</v>
      </c>
      <c r="E80" s="154">
        <f t="shared" si="41"/>
        <v>0</v>
      </c>
      <c r="F80" s="154">
        <f>+D80+E80</f>
        <v>0</v>
      </c>
      <c r="G80" s="154">
        <f t="shared" si="2"/>
        <v>0</v>
      </c>
      <c r="H80" s="154">
        <f>+H81+H83+H82</f>
        <v>0</v>
      </c>
      <c r="I80" s="154">
        <f>+I81+I83+I82</f>
        <v>0</v>
      </c>
      <c r="J80" s="154">
        <f t="shared" si="25"/>
        <v>0</v>
      </c>
      <c r="K80" s="153"/>
      <c r="L80" s="153"/>
      <c r="M80" s="153"/>
      <c r="N80" s="153"/>
      <c r="O80" s="153">
        <f t="shared" si="4"/>
        <v>0</v>
      </c>
      <c r="P80" s="153">
        <f t="shared" si="5"/>
        <v>0</v>
      </c>
      <c r="Q80" s="153">
        <f t="shared" si="6"/>
        <v>0</v>
      </c>
    </row>
    <row r="81" spans="1:17" ht="12.75" customHeight="1" x14ac:dyDescent="0.2">
      <c r="A81" s="34" t="s">
        <v>80</v>
      </c>
      <c r="B81" s="63" t="s">
        <v>81</v>
      </c>
      <c r="C81" s="156">
        <v>0</v>
      </c>
      <c r="D81" s="156"/>
      <c r="E81" s="156"/>
      <c r="F81" s="156">
        <f t="shared" si="1"/>
        <v>0</v>
      </c>
      <c r="G81" s="156">
        <f t="shared" si="2"/>
        <v>0</v>
      </c>
      <c r="H81" s="156"/>
      <c r="I81" s="156"/>
      <c r="J81" s="156">
        <f t="shared" si="25"/>
        <v>0</v>
      </c>
      <c r="K81" s="153"/>
      <c r="L81" s="153"/>
      <c r="M81" s="153"/>
      <c r="N81" s="153"/>
      <c r="O81" s="153">
        <f t="shared" si="4"/>
        <v>0</v>
      </c>
      <c r="P81" s="153">
        <f t="shared" si="5"/>
        <v>0</v>
      </c>
      <c r="Q81" s="153">
        <f t="shared" si="6"/>
        <v>0</v>
      </c>
    </row>
    <row r="82" spans="1:17" ht="12.75" customHeight="1" x14ac:dyDescent="0.2">
      <c r="A82" s="34" t="s">
        <v>247</v>
      </c>
      <c r="B82" s="63" t="s">
        <v>211</v>
      </c>
      <c r="C82" s="156"/>
      <c r="D82" s="156"/>
      <c r="E82" s="156"/>
      <c r="F82" s="156">
        <f t="shared" si="1"/>
        <v>0</v>
      </c>
      <c r="G82" s="156">
        <f t="shared" si="2"/>
        <v>0</v>
      </c>
      <c r="H82" s="156"/>
      <c r="I82" s="156"/>
      <c r="J82" s="156">
        <f t="shared" si="25"/>
        <v>0</v>
      </c>
      <c r="K82" s="153"/>
      <c r="L82" s="153"/>
      <c r="M82" s="153"/>
      <c r="N82" s="153"/>
      <c r="O82" s="153">
        <f t="shared" ref="O82:O94" si="42">+G82+H82+I82</f>
        <v>0</v>
      </c>
      <c r="P82" s="153">
        <f t="shared" ref="P82:P94" si="43">+J82-D82</f>
        <v>0</v>
      </c>
      <c r="Q82" s="153">
        <f t="shared" ref="Q82:Q94" si="44">+E82-P82</f>
        <v>0</v>
      </c>
    </row>
    <row r="83" spans="1:17" ht="12.75" customHeight="1" x14ac:dyDescent="0.2">
      <c r="A83" s="34" t="s">
        <v>122</v>
      </c>
      <c r="B83" s="63" t="s">
        <v>123</v>
      </c>
      <c r="C83" s="155"/>
      <c r="D83" s="155"/>
      <c r="E83" s="155"/>
      <c r="F83" s="156">
        <f t="shared" si="1"/>
        <v>0</v>
      </c>
      <c r="G83" s="156">
        <f t="shared" si="2"/>
        <v>0</v>
      </c>
      <c r="H83" s="155"/>
      <c r="I83" s="155"/>
      <c r="J83" s="156">
        <f t="shared" si="25"/>
        <v>0</v>
      </c>
      <c r="K83" s="153"/>
      <c r="L83" s="153"/>
      <c r="M83" s="153"/>
      <c r="N83" s="153"/>
      <c r="O83" s="153">
        <f t="shared" si="42"/>
        <v>0</v>
      </c>
      <c r="P83" s="153">
        <f t="shared" si="43"/>
        <v>0</v>
      </c>
      <c r="Q83" s="153">
        <f t="shared" si="44"/>
        <v>0</v>
      </c>
    </row>
    <row r="84" spans="1:17" ht="12.75" customHeight="1" x14ac:dyDescent="0.2">
      <c r="A84" s="35" t="s">
        <v>215</v>
      </c>
      <c r="B84" s="76" t="s">
        <v>212</v>
      </c>
      <c r="C84" s="157">
        <f>+C85</f>
        <v>0</v>
      </c>
      <c r="D84" s="157">
        <f t="shared" ref="D84:I84" si="45">+D85</f>
        <v>0</v>
      </c>
      <c r="E84" s="157">
        <f t="shared" si="45"/>
        <v>0</v>
      </c>
      <c r="F84" s="157">
        <f t="shared" si="1"/>
        <v>0</v>
      </c>
      <c r="G84" s="157">
        <f t="shared" si="2"/>
        <v>0</v>
      </c>
      <c r="H84" s="157">
        <f t="shared" si="45"/>
        <v>0</v>
      </c>
      <c r="I84" s="157">
        <f t="shared" si="45"/>
        <v>0</v>
      </c>
      <c r="J84" s="157">
        <f t="shared" ref="J84" si="46">+C84+H84</f>
        <v>0</v>
      </c>
      <c r="K84" s="153"/>
      <c r="L84" s="153">
        <f>+J84</f>
        <v>0</v>
      </c>
      <c r="M84" s="153">
        <f>+J79</f>
        <v>0</v>
      </c>
      <c r="N84" s="153">
        <f>+L84-M84</f>
        <v>0</v>
      </c>
      <c r="O84" s="153">
        <f t="shared" si="42"/>
        <v>0</v>
      </c>
      <c r="P84" s="153">
        <f t="shared" si="43"/>
        <v>0</v>
      </c>
      <c r="Q84" s="153">
        <f t="shared" si="44"/>
        <v>0</v>
      </c>
    </row>
    <row r="85" spans="1:17" ht="12.75" customHeight="1" x14ac:dyDescent="0.2">
      <c r="A85" s="34" t="s">
        <v>204</v>
      </c>
      <c r="B85" s="77" t="s">
        <v>205</v>
      </c>
      <c r="C85" s="155">
        <v>0</v>
      </c>
      <c r="D85" s="155"/>
      <c r="E85" s="155"/>
      <c r="F85" s="156">
        <f t="shared" si="1"/>
        <v>0</v>
      </c>
      <c r="G85" s="156">
        <f t="shared" si="2"/>
        <v>0</v>
      </c>
      <c r="H85" s="155"/>
      <c r="I85" s="155"/>
      <c r="J85" s="156">
        <f>+C85+H85+I85</f>
        <v>0</v>
      </c>
      <c r="K85" s="153"/>
      <c r="L85" s="153"/>
      <c r="M85" s="153"/>
      <c r="N85" s="153"/>
      <c r="O85" s="153">
        <f t="shared" si="42"/>
        <v>0</v>
      </c>
      <c r="P85" s="153">
        <f t="shared" si="43"/>
        <v>0</v>
      </c>
      <c r="Q85" s="153">
        <f t="shared" si="44"/>
        <v>0</v>
      </c>
    </row>
    <row r="86" spans="1:17" ht="12.75" customHeight="1" x14ac:dyDescent="0.2">
      <c r="A86" s="248" t="s">
        <v>120</v>
      </c>
      <c r="B86" s="249"/>
      <c r="C86" s="115">
        <f>+C8+C74+C79+C64+C69</f>
        <v>71832.099999999991</v>
      </c>
      <c r="D86" s="115">
        <f t="shared" ref="D86:F86" si="47">+D8+D74+D79+D64+D69</f>
        <v>71424.299999999988</v>
      </c>
      <c r="E86" s="115">
        <f t="shared" si="47"/>
        <v>407.80000000000007</v>
      </c>
      <c r="F86" s="115">
        <f t="shared" si="47"/>
        <v>71832.099999999991</v>
      </c>
      <c r="G86" s="115">
        <v>0</v>
      </c>
      <c r="H86" s="215">
        <f>+H8+H74+H79+H64+H69</f>
        <v>0</v>
      </c>
      <c r="I86" s="115">
        <f>+I8+I74+I79+I64+I69</f>
        <v>0</v>
      </c>
      <c r="J86" s="115">
        <f>+J8+J74+J79+J64+J69</f>
        <v>71832.099999999991</v>
      </c>
      <c r="K86" s="153"/>
      <c r="L86" s="153">
        <f>+L61+L77+L84</f>
        <v>71182.100000000006</v>
      </c>
      <c r="M86" s="153">
        <f>+M61+M77+M84</f>
        <v>69182.099999999991</v>
      </c>
      <c r="N86" s="153">
        <f>+N61+N77+N84</f>
        <v>2000.0000000000146</v>
      </c>
      <c r="O86" s="153">
        <f t="shared" si="42"/>
        <v>0</v>
      </c>
      <c r="P86" s="153">
        <f t="shared" si="43"/>
        <v>407.80000000000291</v>
      </c>
      <c r="Q86" s="153">
        <f t="shared" si="44"/>
        <v>-2.8421709430404007E-12</v>
      </c>
    </row>
    <row r="87" spans="1:17" ht="12.75" customHeight="1" x14ac:dyDescent="0.2">
      <c r="A87" s="250" t="s">
        <v>121</v>
      </c>
      <c r="B87" s="251"/>
      <c r="C87" s="129">
        <f>+C89+C90+C91+C88</f>
        <v>71832.100000000006</v>
      </c>
      <c r="D87" s="129">
        <f t="shared" ref="D87:J87" si="48">+D89+D90+D91+D88</f>
        <v>71931</v>
      </c>
      <c r="E87" s="129">
        <f t="shared" si="48"/>
        <v>0</v>
      </c>
      <c r="F87" s="129">
        <f t="shared" si="48"/>
        <v>71931</v>
      </c>
      <c r="G87" s="129"/>
      <c r="H87" s="129">
        <f>+H89+H90+H91+H88</f>
        <v>0</v>
      </c>
      <c r="I87" s="129">
        <f t="shared" si="48"/>
        <v>0</v>
      </c>
      <c r="J87" s="129">
        <f t="shared" si="48"/>
        <v>71832.100000000006</v>
      </c>
      <c r="K87" s="153"/>
      <c r="L87" s="153"/>
      <c r="M87" s="153"/>
      <c r="N87" s="153"/>
      <c r="O87" s="153">
        <f t="shared" si="42"/>
        <v>0</v>
      </c>
      <c r="P87" s="153">
        <f t="shared" si="43"/>
        <v>-98.899999999994179</v>
      </c>
      <c r="Q87" s="153">
        <f t="shared" si="44"/>
        <v>98.899999999994179</v>
      </c>
    </row>
    <row r="88" spans="1:17" ht="12.75" customHeight="1" x14ac:dyDescent="0.2">
      <c r="A88" s="110"/>
      <c r="B88" s="62" t="s">
        <v>246</v>
      </c>
      <c r="C88" s="118">
        <f>+C59+C77+C84+C67+C72</f>
        <v>69832.100000000006</v>
      </c>
      <c r="D88" s="118">
        <f t="shared" ref="D88:F88" si="49">+D59+D77+D84+D67+D72</f>
        <v>69832.100000000006</v>
      </c>
      <c r="E88" s="118">
        <f t="shared" si="49"/>
        <v>0</v>
      </c>
      <c r="F88" s="118">
        <f t="shared" si="49"/>
        <v>69832.100000000006</v>
      </c>
      <c r="G88" s="118">
        <f>+G59+G77+G84+G67</f>
        <v>0</v>
      </c>
      <c r="H88" s="118"/>
      <c r="I88" s="118">
        <f>+I59+I77+I84+I67+I72</f>
        <v>0</v>
      </c>
      <c r="J88" s="118">
        <f>+J59+J77+J84+J67+J72</f>
        <v>69832.100000000006</v>
      </c>
      <c r="K88" s="153"/>
      <c r="L88" s="153"/>
      <c r="M88" s="153"/>
      <c r="N88" s="153"/>
      <c r="O88" s="153">
        <f t="shared" si="42"/>
        <v>0</v>
      </c>
      <c r="P88" s="153">
        <f t="shared" si="43"/>
        <v>0</v>
      </c>
      <c r="Q88" s="153">
        <f t="shared" si="44"/>
        <v>0</v>
      </c>
    </row>
    <row r="89" spans="1:17" ht="12.75" customHeight="1" x14ac:dyDescent="0.2">
      <c r="A89" s="111"/>
      <c r="B89" s="62" t="s">
        <v>129</v>
      </c>
      <c r="C89" s="130"/>
      <c r="D89" s="130"/>
      <c r="E89" s="130"/>
      <c r="F89" s="130"/>
      <c r="G89" s="130"/>
      <c r="H89" s="130"/>
      <c r="I89" s="130"/>
      <c r="J89" s="130"/>
      <c r="K89" s="153"/>
      <c r="L89" s="153"/>
      <c r="M89" s="153"/>
      <c r="N89" s="153"/>
      <c r="O89" s="153">
        <f t="shared" si="42"/>
        <v>0</v>
      </c>
      <c r="P89" s="153">
        <f t="shared" si="43"/>
        <v>0</v>
      </c>
      <c r="Q89" s="153">
        <f t="shared" si="44"/>
        <v>0</v>
      </c>
    </row>
    <row r="90" spans="1:17" ht="12.75" customHeight="1" x14ac:dyDescent="0.2">
      <c r="A90" s="112"/>
      <c r="B90" s="21" t="s">
        <v>244</v>
      </c>
      <c r="C90" s="131">
        <f t="shared" ref="C90:J90" si="50">+C61</f>
        <v>2000</v>
      </c>
      <c r="D90" s="131">
        <f t="shared" si="50"/>
        <v>2098.9</v>
      </c>
      <c r="E90" s="131">
        <f t="shared" si="50"/>
        <v>0</v>
      </c>
      <c r="F90" s="131">
        <f t="shared" si="50"/>
        <v>2098.9</v>
      </c>
      <c r="G90" s="131">
        <f t="shared" si="50"/>
        <v>-98.900000000000091</v>
      </c>
      <c r="H90" s="131">
        <f t="shared" si="50"/>
        <v>0</v>
      </c>
      <c r="I90" s="131">
        <f t="shared" si="50"/>
        <v>0</v>
      </c>
      <c r="J90" s="131">
        <f t="shared" si="50"/>
        <v>2000</v>
      </c>
      <c r="K90" s="153"/>
      <c r="L90" s="153"/>
      <c r="M90" s="153"/>
      <c r="N90" s="153"/>
      <c r="O90" s="153">
        <f t="shared" si="42"/>
        <v>-98.900000000000091</v>
      </c>
      <c r="P90" s="153">
        <f t="shared" si="43"/>
        <v>-98.900000000000091</v>
      </c>
      <c r="Q90" s="153">
        <f t="shared" si="44"/>
        <v>98.900000000000091</v>
      </c>
    </row>
    <row r="91" spans="1:17" ht="12.75" customHeight="1" x14ac:dyDescent="0.2">
      <c r="A91" s="112"/>
      <c r="B91" s="21" t="s">
        <v>245</v>
      </c>
      <c r="C91" s="131"/>
      <c r="D91" s="131"/>
      <c r="E91" s="131"/>
      <c r="F91" s="131"/>
      <c r="G91" s="131">
        <f t="shared" ref="G91" si="51">+G62</f>
        <v>-98.900000000000091</v>
      </c>
      <c r="H91" s="131"/>
      <c r="I91" s="131"/>
      <c r="J91" s="131"/>
      <c r="K91" s="153"/>
      <c r="L91" s="153"/>
      <c r="M91" s="153"/>
      <c r="N91" s="153"/>
      <c r="O91" s="153">
        <f t="shared" si="42"/>
        <v>-98.900000000000091</v>
      </c>
      <c r="P91" s="153">
        <f t="shared" si="43"/>
        <v>0</v>
      </c>
      <c r="Q91" s="153">
        <f t="shared" si="44"/>
        <v>0</v>
      </c>
    </row>
    <row r="92" spans="1:17" ht="12.75" customHeight="1" x14ac:dyDescent="0.2">
      <c r="A92" s="112"/>
      <c r="B92" s="21" t="s">
        <v>280</v>
      </c>
      <c r="C92" s="131"/>
      <c r="D92" s="131"/>
      <c r="E92" s="131"/>
      <c r="F92" s="131">
        <f t="shared" ref="F92:G92" si="52">+F63</f>
        <v>0</v>
      </c>
      <c r="G92" s="131">
        <f t="shared" si="52"/>
        <v>0</v>
      </c>
      <c r="H92" s="131"/>
      <c r="I92" s="131"/>
      <c r="J92" s="131"/>
      <c r="K92" s="153"/>
      <c r="L92" s="153"/>
      <c r="M92" s="153"/>
      <c r="N92" s="153"/>
      <c r="O92" s="153"/>
      <c r="P92" s="153"/>
      <c r="Q92" s="153"/>
    </row>
    <row r="93" spans="1:17" ht="12.75" customHeight="1" x14ac:dyDescent="0.2">
      <c r="A93" s="112"/>
      <c r="B93" s="21" t="s">
        <v>266</v>
      </c>
      <c r="C93" s="131">
        <f>C7</f>
        <v>0</v>
      </c>
      <c r="D93" s="131">
        <f t="shared" ref="D93:J93" si="53">D7</f>
        <v>0</v>
      </c>
      <c r="E93" s="131">
        <f t="shared" si="53"/>
        <v>0</v>
      </c>
      <c r="F93" s="131">
        <f t="shared" si="53"/>
        <v>0</v>
      </c>
      <c r="G93" s="131">
        <f t="shared" si="53"/>
        <v>0</v>
      </c>
      <c r="H93" s="131">
        <f t="shared" si="53"/>
        <v>0</v>
      </c>
      <c r="I93" s="131">
        <f t="shared" si="53"/>
        <v>0</v>
      </c>
      <c r="J93" s="131">
        <f t="shared" si="53"/>
        <v>0</v>
      </c>
      <c r="K93" s="153"/>
      <c r="L93" s="153"/>
      <c r="M93" s="153"/>
      <c r="N93" s="153"/>
      <c r="O93" s="153">
        <f t="shared" si="42"/>
        <v>0</v>
      </c>
      <c r="P93" s="153">
        <f t="shared" si="43"/>
        <v>0</v>
      </c>
      <c r="Q93" s="153">
        <f t="shared" si="44"/>
        <v>0</v>
      </c>
    </row>
    <row r="94" spans="1:17" ht="12.75" customHeight="1" x14ac:dyDescent="0.2">
      <c r="A94" s="253" t="s">
        <v>126</v>
      </c>
      <c r="B94" s="253"/>
      <c r="C94" s="131">
        <f>+C87-C86</f>
        <v>0</v>
      </c>
      <c r="D94" s="131">
        <f t="shared" ref="D94:J94" si="54">+D87-D86</f>
        <v>506.70000000001164</v>
      </c>
      <c r="E94" s="131">
        <f t="shared" si="54"/>
        <v>-407.80000000000007</v>
      </c>
      <c r="F94" s="131">
        <f t="shared" si="54"/>
        <v>98.900000000008731</v>
      </c>
      <c r="G94" s="131">
        <f t="shared" si="54"/>
        <v>0</v>
      </c>
      <c r="H94" s="131">
        <f t="shared" si="54"/>
        <v>0</v>
      </c>
      <c r="I94" s="131">
        <f t="shared" si="54"/>
        <v>0</v>
      </c>
      <c r="J94" s="131">
        <f t="shared" si="54"/>
        <v>0</v>
      </c>
      <c r="K94" s="153"/>
      <c r="L94" s="153"/>
      <c r="M94" s="153"/>
      <c r="N94" s="153"/>
      <c r="O94" s="153">
        <f t="shared" si="42"/>
        <v>0</v>
      </c>
      <c r="P94" s="153">
        <f t="shared" si="43"/>
        <v>-506.70000000001164</v>
      </c>
      <c r="Q94" s="153">
        <f t="shared" si="44"/>
        <v>98.900000000011573</v>
      </c>
    </row>
    <row r="95" spans="1:17" ht="12.75" customHeight="1" x14ac:dyDescent="0.2">
      <c r="D95" s="186"/>
    </row>
    <row r="96" spans="1:17" ht="12.75" customHeight="1" x14ac:dyDescent="0.2">
      <c r="D96" s="212"/>
    </row>
    <row r="98" spans="1:10" ht="12.75" customHeight="1" x14ac:dyDescent="0.2">
      <c r="A98" s="247" t="s">
        <v>343</v>
      </c>
      <c r="B98" s="247"/>
      <c r="C98" s="247"/>
      <c r="D98" s="247"/>
      <c r="E98" s="247"/>
      <c r="F98" s="247"/>
      <c r="G98" s="247"/>
      <c r="H98" s="247"/>
      <c r="I98" s="247"/>
      <c r="J98" s="247"/>
    </row>
    <row r="99" spans="1:10" ht="12.75" customHeight="1" x14ac:dyDescent="0.2">
      <c r="A99" s="5"/>
      <c r="B99" s="5"/>
      <c r="C99" s="9"/>
      <c r="D99" s="9"/>
      <c r="E99" s="6"/>
    </row>
    <row r="100" spans="1:10" ht="12.75" customHeight="1" x14ac:dyDescent="0.2">
      <c r="A100" s="247" t="s">
        <v>344</v>
      </c>
      <c r="B100" s="247"/>
      <c r="C100" s="247"/>
      <c r="D100" s="247"/>
      <c r="E100" s="247"/>
      <c r="F100" s="247"/>
      <c r="G100" s="247"/>
      <c r="H100" s="247"/>
      <c r="I100" s="247"/>
      <c r="J100" s="247"/>
    </row>
    <row r="101" spans="1:10" ht="12.75" customHeight="1" x14ac:dyDescent="0.2">
      <c r="A101" s="5"/>
      <c r="B101" s="5"/>
      <c r="C101" s="9"/>
      <c r="D101" s="9"/>
      <c r="E101" s="6"/>
    </row>
  </sheetData>
  <mergeCells count="6">
    <mergeCell ref="A2:J2"/>
    <mergeCell ref="A98:J98"/>
    <mergeCell ref="A100:J100"/>
    <mergeCell ref="A86:B86"/>
    <mergeCell ref="A87:B87"/>
    <mergeCell ref="A94:B94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3"/>
  <sheetViews>
    <sheetView workbookViewId="0">
      <pane xSplit="2" ySplit="5" topLeftCell="C34" activePane="bottomRight" state="frozen"/>
      <selection pane="topRight" activeCell="C1" sqref="C1"/>
      <selection pane="bottomLeft" activeCell="A6" sqref="A6"/>
      <selection pane="bottomRight" activeCell="J9" sqref="J9"/>
    </sheetView>
  </sheetViews>
  <sheetFormatPr defaultColWidth="9" defaultRowHeight="14.25" customHeight="1" x14ac:dyDescent="0.2"/>
  <cols>
    <col min="1" max="1" width="11" style="31" bestFit="1" customWidth="1"/>
    <col min="2" max="2" width="60" style="31" bestFit="1" customWidth="1"/>
    <col min="3" max="3" width="15.85546875" style="31" customWidth="1"/>
    <col min="4" max="4" width="11.28515625" style="31" bestFit="1" customWidth="1"/>
    <col min="5" max="5" width="10.85546875" style="31" bestFit="1" customWidth="1"/>
    <col min="6" max="6" width="11.28515625" style="31" bestFit="1" customWidth="1"/>
    <col min="7" max="9" width="10.85546875" style="31" bestFit="1" customWidth="1"/>
    <col min="10" max="10" width="13.85546875" style="31" customWidth="1"/>
    <col min="11" max="11" width="9" style="31"/>
    <col min="12" max="13" width="12.7109375" style="31" bestFit="1" customWidth="1"/>
    <col min="14" max="14" width="11.5703125" style="31" bestFit="1" customWidth="1"/>
    <col min="15" max="15" width="12.28515625" style="31" bestFit="1" customWidth="1"/>
    <col min="16" max="16" width="17.28515625" style="31" bestFit="1" customWidth="1"/>
    <col min="17" max="17" width="12.28515625" style="31" bestFit="1" customWidth="1"/>
    <col min="18" max="16384" width="9" style="31"/>
  </cols>
  <sheetData>
    <row r="2" spans="1:17" ht="14.25" customHeight="1" x14ac:dyDescent="0.2">
      <c r="C2" s="31" t="s">
        <v>356</v>
      </c>
    </row>
    <row r="4" spans="1:17" ht="51" x14ac:dyDescent="0.2">
      <c r="A4" s="25"/>
      <c r="B4" s="16"/>
      <c r="C4" s="63" t="s">
        <v>318</v>
      </c>
      <c r="D4" s="63" t="s">
        <v>293</v>
      </c>
      <c r="E4" s="63" t="s">
        <v>316</v>
      </c>
      <c r="F4" s="63" t="s">
        <v>294</v>
      </c>
      <c r="G4" s="63" t="s">
        <v>295</v>
      </c>
      <c r="H4" s="63" t="s">
        <v>90</v>
      </c>
      <c r="I4" s="63" t="s">
        <v>209</v>
      </c>
      <c r="J4" s="63" t="s">
        <v>290</v>
      </c>
      <c r="O4" s="15"/>
      <c r="P4" s="15" t="s">
        <v>269</v>
      </c>
      <c r="Q4" s="15"/>
    </row>
    <row r="5" spans="1:17" ht="14.25" customHeight="1" x14ac:dyDescent="0.2">
      <c r="A5" s="25" t="s">
        <v>124</v>
      </c>
      <c r="B5" s="25" t="s">
        <v>125</v>
      </c>
      <c r="C5" s="26">
        <v>1</v>
      </c>
      <c r="D5" s="26">
        <v>2</v>
      </c>
      <c r="E5" s="26">
        <v>3</v>
      </c>
      <c r="F5" s="26" t="s">
        <v>127</v>
      </c>
      <c r="G5" s="26" t="s">
        <v>128</v>
      </c>
      <c r="H5" s="26">
        <v>6</v>
      </c>
      <c r="I5" s="26" t="s">
        <v>132</v>
      </c>
      <c r="J5" s="26" t="s">
        <v>133</v>
      </c>
      <c r="O5" s="114" t="s">
        <v>271</v>
      </c>
      <c r="P5" s="15" t="s">
        <v>268</v>
      </c>
      <c r="Q5" s="15" t="s">
        <v>270</v>
      </c>
    </row>
    <row r="6" spans="1:17" ht="14.25" customHeight="1" x14ac:dyDescent="0.25">
      <c r="A6" s="86">
        <v>71602</v>
      </c>
      <c r="B6" s="86" t="s">
        <v>230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4.25" customHeight="1" x14ac:dyDescent="0.2">
      <c r="A7" s="71" t="s">
        <v>1</v>
      </c>
      <c r="B7" s="72" t="s">
        <v>2</v>
      </c>
      <c r="C7" s="152">
        <f>+C8+C14+C20+C25+C32+C36+C41+C45+C55</f>
        <v>249023</v>
      </c>
      <c r="D7" s="152">
        <f t="shared" ref="D7:I7" si="0">+D8+D14+D20+D25+D32+D36+D41+D45+D55</f>
        <v>248740.3</v>
      </c>
      <c r="E7" s="152">
        <f t="shared" si="0"/>
        <v>282.7</v>
      </c>
      <c r="F7" s="152">
        <f>+D7+E7</f>
        <v>249023</v>
      </c>
      <c r="G7" s="152">
        <f>+C7-F7</f>
        <v>0</v>
      </c>
      <c r="H7" s="152">
        <f t="shared" si="0"/>
        <v>0</v>
      </c>
      <c r="I7" s="152">
        <f t="shared" si="0"/>
        <v>0</v>
      </c>
      <c r="J7" s="152">
        <f>+C7+H7+I7</f>
        <v>249023</v>
      </c>
      <c r="K7" s="121"/>
      <c r="L7" s="121"/>
      <c r="M7" s="121"/>
      <c r="N7" s="121"/>
      <c r="O7" s="121">
        <f t="shared" ref="O7:O42" si="1">+G7+H7+I7</f>
        <v>0</v>
      </c>
      <c r="P7" s="121">
        <f t="shared" ref="P7:P42" si="2">+J7-D7</f>
        <v>282.70000000001164</v>
      </c>
      <c r="Q7" s="121">
        <f t="shared" ref="Q7:Q42" si="3">+E7-P7</f>
        <v>-1.1652900866465643E-11</v>
      </c>
    </row>
    <row r="8" spans="1:17" ht="14.25" customHeight="1" x14ac:dyDescent="0.2">
      <c r="A8" s="73" t="s">
        <v>3</v>
      </c>
      <c r="B8" s="74" t="s">
        <v>4</v>
      </c>
      <c r="C8" s="154">
        <f>+C9+C10+C11+C12+C13</f>
        <v>166696.5</v>
      </c>
      <c r="D8" s="154">
        <f>+D9+D10+D11+D12+D13</f>
        <v>166569.29999999999</v>
      </c>
      <c r="E8" s="154">
        <f>+E9+E10+E11+E12+E13</f>
        <v>0.2</v>
      </c>
      <c r="F8" s="154">
        <f t="shared" ref="F8:F67" si="4">+D8+E8</f>
        <v>166569.5</v>
      </c>
      <c r="G8" s="154">
        <f t="shared" ref="G8:G67" si="5">+C8-F8</f>
        <v>127</v>
      </c>
      <c r="H8" s="154">
        <f t="shared" ref="H8" si="6">+H9+H10+H11+H12+H13</f>
        <v>-127</v>
      </c>
      <c r="I8" s="154">
        <f>+I9+I10+I11+I12+I13</f>
        <v>0</v>
      </c>
      <c r="J8" s="154">
        <f>+C8+H8+I8</f>
        <v>166569.5</v>
      </c>
      <c r="K8" s="121"/>
      <c r="L8" s="121"/>
      <c r="M8" s="121"/>
      <c r="N8" s="121"/>
      <c r="O8" s="121">
        <f t="shared" si="1"/>
        <v>0</v>
      </c>
      <c r="P8" s="121">
        <f t="shared" si="2"/>
        <v>0.20000000001164153</v>
      </c>
      <c r="Q8" s="121">
        <f t="shared" si="3"/>
        <v>-1.1641521080463235E-11</v>
      </c>
    </row>
    <row r="9" spans="1:17" ht="14.25" customHeight="1" x14ac:dyDescent="0.2">
      <c r="A9" s="26" t="s">
        <v>5</v>
      </c>
      <c r="B9" s="63" t="s">
        <v>6</v>
      </c>
      <c r="C9" s="155">
        <v>127150.39999999999</v>
      </c>
      <c r="D9" s="155">
        <v>127106.4</v>
      </c>
      <c r="E9" s="155"/>
      <c r="F9" s="156">
        <f t="shared" si="4"/>
        <v>127106.4</v>
      </c>
      <c r="G9" s="156">
        <f t="shared" si="5"/>
        <v>44</v>
      </c>
      <c r="H9" s="155">
        <v>-44</v>
      </c>
      <c r="I9" s="155">
        <v>0</v>
      </c>
      <c r="J9" s="156">
        <f>+C9+H9+I9</f>
        <v>127106.4</v>
      </c>
      <c r="K9" s="121"/>
      <c r="L9" s="121"/>
      <c r="M9" s="121"/>
      <c r="N9" s="121"/>
      <c r="O9" s="121">
        <f t="shared" si="1"/>
        <v>0</v>
      </c>
      <c r="P9" s="121">
        <f t="shared" si="2"/>
        <v>0</v>
      </c>
      <c r="Q9" s="121">
        <f t="shared" si="3"/>
        <v>0</v>
      </c>
    </row>
    <row r="10" spans="1:17" ht="14.25" customHeight="1" x14ac:dyDescent="0.2">
      <c r="A10" s="26" t="s">
        <v>84</v>
      </c>
      <c r="B10" s="63" t="s">
        <v>87</v>
      </c>
      <c r="C10" s="155">
        <v>27300</v>
      </c>
      <c r="D10" s="155">
        <v>27300</v>
      </c>
      <c r="E10" s="155">
        <f>C10-D10</f>
        <v>0</v>
      </c>
      <c r="F10" s="156">
        <f t="shared" si="4"/>
        <v>27300</v>
      </c>
      <c r="G10" s="156">
        <f t="shared" si="5"/>
        <v>0</v>
      </c>
      <c r="H10" s="155"/>
      <c r="I10" s="155"/>
      <c r="J10" s="156">
        <f t="shared" ref="J10:J13" si="7">+C10+H10+I10</f>
        <v>27300</v>
      </c>
      <c r="K10" s="121"/>
      <c r="L10" s="121"/>
      <c r="M10" s="121"/>
      <c r="N10" s="121"/>
      <c r="O10" s="121">
        <f t="shared" si="1"/>
        <v>0</v>
      </c>
      <c r="P10" s="121">
        <f t="shared" si="2"/>
        <v>0</v>
      </c>
      <c r="Q10" s="121">
        <f t="shared" si="3"/>
        <v>0</v>
      </c>
    </row>
    <row r="11" spans="1:17" ht="14.25" customHeight="1" x14ac:dyDescent="0.2">
      <c r="A11" s="26" t="s">
        <v>85</v>
      </c>
      <c r="B11" s="63" t="s">
        <v>88</v>
      </c>
      <c r="C11" s="155"/>
      <c r="D11" s="155"/>
      <c r="E11" s="155"/>
      <c r="F11" s="156">
        <f t="shared" si="4"/>
        <v>0</v>
      </c>
      <c r="G11" s="156">
        <f t="shared" si="5"/>
        <v>0</v>
      </c>
      <c r="H11" s="155"/>
      <c r="I11" s="155"/>
      <c r="J11" s="156">
        <f t="shared" si="7"/>
        <v>0</v>
      </c>
      <c r="K11" s="121"/>
      <c r="L11" s="121"/>
      <c r="M11" s="121"/>
      <c r="N11" s="121"/>
      <c r="O11" s="121">
        <f t="shared" si="1"/>
        <v>0</v>
      </c>
      <c r="P11" s="121">
        <f t="shared" si="2"/>
        <v>0</v>
      </c>
      <c r="Q11" s="121">
        <f t="shared" si="3"/>
        <v>0</v>
      </c>
    </row>
    <row r="12" spans="1:17" ht="14.25" customHeight="1" x14ac:dyDescent="0.2">
      <c r="A12" s="26" t="s">
        <v>86</v>
      </c>
      <c r="B12" s="63" t="s">
        <v>89</v>
      </c>
      <c r="C12" s="155">
        <v>12246.1</v>
      </c>
      <c r="D12" s="155">
        <v>12162.9</v>
      </c>
      <c r="E12" s="155">
        <v>0.2</v>
      </c>
      <c r="F12" s="156">
        <f t="shared" si="4"/>
        <v>12163.1</v>
      </c>
      <c r="G12" s="156">
        <f t="shared" si="5"/>
        <v>83</v>
      </c>
      <c r="H12" s="155">
        <v>-83</v>
      </c>
      <c r="I12" s="155"/>
      <c r="J12" s="156">
        <f t="shared" si="7"/>
        <v>12163.1</v>
      </c>
      <c r="K12" s="121"/>
      <c r="L12" s="121"/>
      <c r="M12" s="121"/>
      <c r="N12" s="121"/>
      <c r="O12" s="121">
        <f t="shared" si="1"/>
        <v>0</v>
      </c>
      <c r="P12" s="121">
        <f t="shared" si="2"/>
        <v>0.2000000000007276</v>
      </c>
      <c r="Q12" s="121">
        <f t="shared" si="3"/>
        <v>-7.2758465918809634E-13</v>
      </c>
    </row>
    <row r="13" spans="1:17" ht="14.25" customHeight="1" x14ac:dyDescent="0.2">
      <c r="A13" s="26" t="s">
        <v>7</v>
      </c>
      <c r="B13" s="63" t="s">
        <v>8</v>
      </c>
      <c r="C13" s="155"/>
      <c r="D13" s="155"/>
      <c r="E13" s="155"/>
      <c r="F13" s="156">
        <f t="shared" si="4"/>
        <v>0</v>
      </c>
      <c r="G13" s="156">
        <f t="shared" si="5"/>
        <v>0</v>
      </c>
      <c r="H13" s="155"/>
      <c r="I13" s="155"/>
      <c r="J13" s="156">
        <f t="shared" si="7"/>
        <v>0</v>
      </c>
      <c r="K13" s="121"/>
      <c r="L13" s="121"/>
      <c r="M13" s="121"/>
      <c r="N13" s="121"/>
      <c r="O13" s="121">
        <f t="shared" si="1"/>
        <v>0</v>
      </c>
      <c r="P13" s="121">
        <f t="shared" si="2"/>
        <v>0</v>
      </c>
      <c r="Q13" s="121">
        <f t="shared" si="3"/>
        <v>0</v>
      </c>
    </row>
    <row r="14" spans="1:17" ht="14.25" customHeight="1" x14ac:dyDescent="0.2">
      <c r="A14" s="73" t="s">
        <v>9</v>
      </c>
      <c r="B14" s="74" t="s">
        <v>10</v>
      </c>
      <c r="C14" s="154">
        <f>C15+C16+C17+C18+C19</f>
        <v>20798.399999999998</v>
      </c>
      <c r="D14" s="154">
        <f t="shared" ref="D14:J14" si="8">D15+D16+D17+D18+D19</f>
        <v>20798.399999999998</v>
      </c>
      <c r="E14" s="154">
        <f t="shared" si="8"/>
        <v>0</v>
      </c>
      <c r="F14" s="154">
        <f t="shared" si="8"/>
        <v>20798.399999999998</v>
      </c>
      <c r="G14" s="154">
        <f t="shared" si="5"/>
        <v>0</v>
      </c>
      <c r="H14" s="154">
        <f t="shared" si="8"/>
        <v>0</v>
      </c>
      <c r="I14" s="154">
        <f t="shared" si="8"/>
        <v>0</v>
      </c>
      <c r="J14" s="154">
        <f t="shared" si="8"/>
        <v>20798.399999999998</v>
      </c>
      <c r="K14" s="121"/>
      <c r="L14" s="121"/>
      <c r="M14" s="121"/>
      <c r="N14" s="121"/>
      <c r="O14" s="121">
        <f t="shared" si="1"/>
        <v>0</v>
      </c>
      <c r="P14" s="121">
        <f t="shared" si="2"/>
        <v>0</v>
      </c>
      <c r="Q14" s="121">
        <f t="shared" si="3"/>
        <v>0</v>
      </c>
    </row>
    <row r="15" spans="1:17" ht="14.25" customHeight="1" x14ac:dyDescent="0.2">
      <c r="A15" s="203" t="s">
        <v>330</v>
      </c>
      <c r="B15" s="204" t="s">
        <v>335</v>
      </c>
      <c r="C15" s="205">
        <v>14034.3</v>
      </c>
      <c r="D15" s="205">
        <v>14034.3</v>
      </c>
      <c r="E15" s="205"/>
      <c r="F15" s="205">
        <f>D15+E15</f>
        <v>14034.3</v>
      </c>
      <c r="G15" s="205">
        <f>+C15-F15</f>
        <v>0</v>
      </c>
      <c r="H15" s="206"/>
      <c r="I15" s="206"/>
      <c r="J15" s="206">
        <f>+C15+H15+I15</f>
        <v>14034.3</v>
      </c>
      <c r="K15" s="121"/>
      <c r="L15" s="121"/>
      <c r="M15" s="121"/>
      <c r="N15" s="121"/>
      <c r="O15" s="121"/>
      <c r="P15" s="121"/>
      <c r="Q15" s="121"/>
    </row>
    <row r="16" spans="1:17" ht="14.25" customHeight="1" x14ac:dyDescent="0.2">
      <c r="A16" s="203" t="s">
        <v>331</v>
      </c>
      <c r="B16" s="204" t="s">
        <v>325</v>
      </c>
      <c r="C16" s="205">
        <v>1754.5</v>
      </c>
      <c r="D16" s="205">
        <v>1754.5</v>
      </c>
      <c r="E16" s="205"/>
      <c r="F16" s="205">
        <f t="shared" ref="F16:F19" si="9">D16+E16</f>
        <v>1754.5</v>
      </c>
      <c r="G16" s="205">
        <f t="shared" si="5"/>
        <v>0</v>
      </c>
      <c r="H16" s="206"/>
      <c r="I16" s="206"/>
      <c r="J16" s="206">
        <f t="shared" ref="J16:J19" si="10">+C16+H16+I16</f>
        <v>1754.5</v>
      </c>
      <c r="K16" s="121"/>
      <c r="L16" s="121"/>
      <c r="M16" s="121"/>
      <c r="N16" s="121"/>
      <c r="O16" s="121"/>
      <c r="P16" s="121"/>
      <c r="Q16" s="121"/>
    </row>
    <row r="17" spans="1:17" ht="14.25" customHeight="1" x14ac:dyDescent="0.2">
      <c r="A17" s="203" t="s">
        <v>332</v>
      </c>
      <c r="B17" s="204" t="s">
        <v>336</v>
      </c>
      <c r="C17" s="205">
        <v>1403.8</v>
      </c>
      <c r="D17" s="205">
        <v>1403.8</v>
      </c>
      <c r="E17" s="205"/>
      <c r="F17" s="205">
        <f t="shared" si="9"/>
        <v>1403.8</v>
      </c>
      <c r="G17" s="205">
        <f t="shared" si="5"/>
        <v>0</v>
      </c>
      <c r="H17" s="206"/>
      <c r="I17" s="206"/>
      <c r="J17" s="206">
        <f t="shared" si="10"/>
        <v>1403.8</v>
      </c>
      <c r="K17" s="121"/>
      <c r="L17" s="121"/>
      <c r="M17" s="121"/>
      <c r="N17" s="121"/>
      <c r="O17" s="121"/>
      <c r="P17" s="121"/>
      <c r="Q17" s="121"/>
    </row>
    <row r="18" spans="1:17" ht="14.25" customHeight="1" x14ac:dyDescent="0.2">
      <c r="A18" s="203" t="s">
        <v>333</v>
      </c>
      <c r="B18" s="204" t="s">
        <v>337</v>
      </c>
      <c r="C18" s="205">
        <v>327.8</v>
      </c>
      <c r="D18" s="205">
        <v>327.8</v>
      </c>
      <c r="E18" s="205"/>
      <c r="F18" s="205">
        <f t="shared" si="9"/>
        <v>327.8</v>
      </c>
      <c r="G18" s="205">
        <f t="shared" si="5"/>
        <v>0</v>
      </c>
      <c r="H18" s="206"/>
      <c r="I18" s="206"/>
      <c r="J18" s="206">
        <f t="shared" si="10"/>
        <v>327.8</v>
      </c>
      <c r="K18" s="121"/>
      <c r="L18" s="121"/>
      <c r="M18" s="121"/>
      <c r="N18" s="121"/>
      <c r="O18" s="121"/>
      <c r="P18" s="121"/>
      <c r="Q18" s="121"/>
    </row>
    <row r="19" spans="1:17" ht="14.25" customHeight="1" x14ac:dyDescent="0.2">
      <c r="A19" s="26" t="s">
        <v>334</v>
      </c>
      <c r="B19" s="63" t="s">
        <v>338</v>
      </c>
      <c r="C19" s="155">
        <v>3278</v>
      </c>
      <c r="D19" s="155">
        <v>3278</v>
      </c>
      <c r="E19" s="155"/>
      <c r="F19" s="205">
        <f t="shared" si="9"/>
        <v>3278</v>
      </c>
      <c r="G19" s="205">
        <f t="shared" si="5"/>
        <v>0</v>
      </c>
      <c r="H19" s="155"/>
      <c r="I19" s="155"/>
      <c r="J19" s="206">
        <f t="shared" si="10"/>
        <v>3278</v>
      </c>
      <c r="K19" s="121"/>
      <c r="L19" s="121"/>
      <c r="M19" s="121"/>
      <c r="N19" s="121"/>
      <c r="O19" s="121">
        <f t="shared" si="1"/>
        <v>0</v>
      </c>
      <c r="P19" s="121">
        <f t="shared" si="2"/>
        <v>0</v>
      </c>
      <c r="Q19" s="121">
        <f t="shared" si="3"/>
        <v>0</v>
      </c>
    </row>
    <row r="20" spans="1:17" ht="14.25" customHeight="1" x14ac:dyDescent="0.2">
      <c r="A20" s="73" t="s">
        <v>12</v>
      </c>
      <c r="B20" s="74" t="s">
        <v>13</v>
      </c>
      <c r="C20" s="154">
        <f>+C21+C22+C23+C24</f>
        <v>7758</v>
      </c>
      <c r="D20" s="154">
        <f t="shared" ref="D20:I20" si="11">+D21+D22+D23+D24</f>
        <v>7704.9</v>
      </c>
      <c r="E20" s="154">
        <f t="shared" si="11"/>
        <v>1.1000000000000001</v>
      </c>
      <c r="F20" s="154">
        <f t="shared" si="4"/>
        <v>7706</v>
      </c>
      <c r="G20" s="154">
        <f t="shared" si="5"/>
        <v>52</v>
      </c>
      <c r="H20" s="154">
        <f t="shared" si="11"/>
        <v>-52</v>
      </c>
      <c r="I20" s="154">
        <f t="shared" si="11"/>
        <v>0</v>
      </c>
      <c r="J20" s="154">
        <f>+C20+H20+I20</f>
        <v>7706</v>
      </c>
      <c r="K20" s="121"/>
      <c r="L20" s="121"/>
      <c r="M20" s="121"/>
      <c r="N20" s="121"/>
      <c r="O20" s="121">
        <f t="shared" si="1"/>
        <v>0</v>
      </c>
      <c r="P20" s="121">
        <f t="shared" si="2"/>
        <v>1.1000000000003638</v>
      </c>
      <c r="Q20" s="121">
        <f t="shared" si="3"/>
        <v>-3.6370906286720128E-13</v>
      </c>
    </row>
    <row r="21" spans="1:17" ht="14.25" customHeight="1" x14ac:dyDescent="0.2">
      <c r="A21" s="26" t="s">
        <v>14</v>
      </c>
      <c r="B21" s="63" t="s">
        <v>15</v>
      </c>
      <c r="C21" s="155">
        <v>3578</v>
      </c>
      <c r="D21" s="155">
        <v>3525.7</v>
      </c>
      <c r="E21" s="155">
        <v>0.3</v>
      </c>
      <c r="F21" s="156">
        <f t="shared" si="4"/>
        <v>3526</v>
      </c>
      <c r="G21" s="156">
        <f t="shared" si="5"/>
        <v>52</v>
      </c>
      <c r="H21" s="155">
        <v>-52</v>
      </c>
      <c r="I21" s="155"/>
      <c r="J21" s="156">
        <f>+C21+H21+I21</f>
        <v>3526</v>
      </c>
      <c r="K21" s="121"/>
      <c r="L21" s="121"/>
      <c r="M21" s="121"/>
      <c r="N21" s="121"/>
      <c r="O21" s="121">
        <f t="shared" si="1"/>
        <v>0</v>
      </c>
      <c r="P21" s="121">
        <f t="shared" si="2"/>
        <v>0.3000000000001819</v>
      </c>
      <c r="Q21" s="121">
        <f t="shared" si="3"/>
        <v>-1.819100425848319E-13</v>
      </c>
    </row>
    <row r="22" spans="1:17" ht="14.25" customHeight="1" x14ac:dyDescent="0.2">
      <c r="A22" s="26" t="s">
        <v>16</v>
      </c>
      <c r="B22" s="63" t="s">
        <v>17</v>
      </c>
      <c r="C22" s="155">
        <v>4120</v>
      </c>
      <c r="D22" s="155">
        <v>4119.2</v>
      </c>
      <c r="E22" s="155">
        <v>0.8</v>
      </c>
      <c r="F22" s="156">
        <f t="shared" si="4"/>
        <v>4120</v>
      </c>
      <c r="G22" s="156">
        <f t="shared" si="5"/>
        <v>0</v>
      </c>
      <c r="H22" s="155">
        <v>0</v>
      </c>
      <c r="I22" s="155"/>
      <c r="J22" s="156">
        <f t="shared" ref="J22:J24" si="12">+C22+H22+I22</f>
        <v>4120</v>
      </c>
      <c r="K22" s="121"/>
      <c r="L22" s="121"/>
      <c r="M22" s="121"/>
      <c r="N22" s="121"/>
      <c r="O22" s="121">
        <f t="shared" si="1"/>
        <v>0</v>
      </c>
      <c r="P22" s="121">
        <f t="shared" si="2"/>
        <v>0.8000000000001819</v>
      </c>
      <c r="Q22" s="121">
        <f t="shared" si="3"/>
        <v>-1.8185453143360064E-13</v>
      </c>
    </row>
    <row r="23" spans="1:17" ht="14.25" customHeight="1" x14ac:dyDescent="0.2">
      <c r="A23" s="26" t="s">
        <v>91</v>
      </c>
      <c r="B23" s="63" t="s">
        <v>93</v>
      </c>
      <c r="C23" s="155">
        <v>60</v>
      </c>
      <c r="D23" s="155">
        <v>60</v>
      </c>
      <c r="E23" s="155"/>
      <c r="F23" s="156">
        <f t="shared" si="4"/>
        <v>60</v>
      </c>
      <c r="G23" s="156">
        <f t="shared" si="5"/>
        <v>0</v>
      </c>
      <c r="H23" s="155">
        <v>0</v>
      </c>
      <c r="I23" s="155"/>
      <c r="J23" s="156">
        <f t="shared" si="12"/>
        <v>60</v>
      </c>
      <c r="K23" s="121"/>
      <c r="L23" s="121"/>
      <c r="M23" s="121"/>
      <c r="N23" s="121"/>
      <c r="O23" s="121">
        <f t="shared" si="1"/>
        <v>0</v>
      </c>
      <c r="P23" s="121">
        <f t="shared" si="2"/>
        <v>0</v>
      </c>
      <c r="Q23" s="121">
        <f t="shared" si="3"/>
        <v>0</v>
      </c>
    </row>
    <row r="24" spans="1:17" ht="14.25" customHeight="1" x14ac:dyDescent="0.2">
      <c r="A24" s="26" t="s">
        <v>92</v>
      </c>
      <c r="B24" s="63" t="s">
        <v>94</v>
      </c>
      <c r="C24" s="155"/>
      <c r="D24" s="155"/>
      <c r="E24" s="155"/>
      <c r="F24" s="156">
        <f t="shared" si="4"/>
        <v>0</v>
      </c>
      <c r="G24" s="156">
        <f t="shared" si="5"/>
        <v>0</v>
      </c>
      <c r="H24" s="155"/>
      <c r="I24" s="155"/>
      <c r="J24" s="156">
        <f t="shared" si="12"/>
        <v>0</v>
      </c>
      <c r="K24" s="121"/>
      <c r="L24" s="121"/>
      <c r="M24" s="121"/>
      <c r="N24" s="121"/>
      <c r="O24" s="121">
        <f t="shared" si="1"/>
        <v>0</v>
      </c>
      <c r="P24" s="121">
        <f t="shared" si="2"/>
        <v>0</v>
      </c>
      <c r="Q24" s="121">
        <f t="shared" si="3"/>
        <v>0</v>
      </c>
    </row>
    <row r="25" spans="1:17" ht="14.25" customHeight="1" x14ac:dyDescent="0.2">
      <c r="A25" s="73" t="s">
        <v>18</v>
      </c>
      <c r="B25" s="74" t="s">
        <v>19</v>
      </c>
      <c r="C25" s="154">
        <f>+C26+C27+C28+C29+C30+C31</f>
        <v>13729.2</v>
      </c>
      <c r="D25" s="154">
        <f t="shared" ref="D25:I25" si="13">+D26+D27+D28+D29+D30+D31</f>
        <v>13692.599999999999</v>
      </c>
      <c r="E25" s="154">
        <f t="shared" si="13"/>
        <v>107.6</v>
      </c>
      <c r="F25" s="154">
        <f t="shared" si="4"/>
        <v>13800.199999999999</v>
      </c>
      <c r="G25" s="154">
        <f t="shared" si="5"/>
        <v>-70.999999999998181</v>
      </c>
      <c r="H25" s="154">
        <f t="shared" si="13"/>
        <v>71</v>
      </c>
      <c r="I25" s="154">
        <f t="shared" si="13"/>
        <v>0</v>
      </c>
      <c r="J25" s="154">
        <f>+C25+H25+I25</f>
        <v>13800.2</v>
      </c>
      <c r="K25" s="121"/>
      <c r="L25" s="121"/>
      <c r="M25" s="121"/>
      <c r="N25" s="121"/>
      <c r="O25" s="121">
        <f t="shared" si="1"/>
        <v>1.8189894035458565E-12</v>
      </c>
      <c r="P25" s="121">
        <f t="shared" si="2"/>
        <v>107.60000000000218</v>
      </c>
      <c r="Q25" s="121">
        <f t="shared" si="3"/>
        <v>-2.1884716261411086E-12</v>
      </c>
    </row>
    <row r="26" spans="1:17" ht="14.25" customHeight="1" x14ac:dyDescent="0.2">
      <c r="A26" s="26" t="s">
        <v>20</v>
      </c>
      <c r="B26" s="63" t="s">
        <v>21</v>
      </c>
      <c r="C26" s="155">
        <v>452.2</v>
      </c>
      <c r="D26" s="155">
        <v>423</v>
      </c>
      <c r="E26" s="155">
        <v>72.2</v>
      </c>
      <c r="F26" s="156">
        <f t="shared" si="4"/>
        <v>495.2</v>
      </c>
      <c r="G26" s="156">
        <f t="shared" si="5"/>
        <v>-43</v>
      </c>
      <c r="H26" s="155">
        <v>43</v>
      </c>
      <c r="I26" s="155">
        <v>0</v>
      </c>
      <c r="J26" s="156">
        <f>+C26+H26+I26</f>
        <v>495.2</v>
      </c>
      <c r="K26" s="121"/>
      <c r="L26" s="121"/>
      <c r="M26" s="121"/>
      <c r="N26" s="121"/>
      <c r="O26" s="121">
        <f t="shared" si="1"/>
        <v>0</v>
      </c>
      <c r="P26" s="121">
        <f t="shared" si="2"/>
        <v>72.199999999999989</v>
      </c>
      <c r="Q26" s="121">
        <f t="shared" si="3"/>
        <v>0</v>
      </c>
    </row>
    <row r="27" spans="1:17" ht="14.25" customHeight="1" x14ac:dyDescent="0.2">
      <c r="A27" s="26" t="s">
        <v>22</v>
      </c>
      <c r="B27" s="63" t="s">
        <v>23</v>
      </c>
      <c r="C27" s="155">
        <v>11420.4</v>
      </c>
      <c r="D27" s="155">
        <v>11420.4</v>
      </c>
      <c r="E27" s="155"/>
      <c r="F27" s="156">
        <f t="shared" si="4"/>
        <v>11420.4</v>
      </c>
      <c r="G27" s="156">
        <f t="shared" si="5"/>
        <v>0</v>
      </c>
      <c r="H27" s="155"/>
      <c r="I27" s="155">
        <v>0</v>
      </c>
      <c r="J27" s="156">
        <f t="shared" ref="J27:J31" si="14">+C27+H27+I27</f>
        <v>11420.4</v>
      </c>
      <c r="K27" s="121"/>
      <c r="L27" s="121"/>
      <c r="M27" s="121"/>
      <c r="N27" s="121"/>
      <c r="O27" s="121">
        <f t="shared" si="1"/>
        <v>0</v>
      </c>
      <c r="P27" s="121">
        <f t="shared" si="2"/>
        <v>0</v>
      </c>
      <c r="Q27" s="121">
        <f t="shared" si="3"/>
        <v>0</v>
      </c>
    </row>
    <row r="28" spans="1:17" ht="14.25" customHeight="1" x14ac:dyDescent="0.2">
      <c r="A28" s="26" t="s">
        <v>24</v>
      </c>
      <c r="B28" s="63" t="s">
        <v>25</v>
      </c>
      <c r="C28" s="155">
        <v>473.2</v>
      </c>
      <c r="D28" s="155">
        <v>473</v>
      </c>
      <c r="E28" s="155">
        <v>0.2</v>
      </c>
      <c r="F28" s="156">
        <f t="shared" si="4"/>
        <v>473.2</v>
      </c>
      <c r="G28" s="156">
        <f t="shared" si="5"/>
        <v>0</v>
      </c>
      <c r="H28" s="155">
        <v>0</v>
      </c>
      <c r="I28" s="155"/>
      <c r="J28" s="156">
        <f t="shared" si="14"/>
        <v>473.2</v>
      </c>
      <c r="K28" s="121"/>
      <c r="L28" s="121"/>
      <c r="M28" s="121"/>
      <c r="N28" s="121"/>
      <c r="O28" s="121">
        <f t="shared" si="1"/>
        <v>0</v>
      </c>
      <c r="P28" s="121">
        <f t="shared" si="2"/>
        <v>0.19999999999998863</v>
      </c>
      <c r="Q28" s="121">
        <f t="shared" si="3"/>
        <v>1.1379786002407855E-14</v>
      </c>
    </row>
    <row r="29" spans="1:17" ht="14.25" customHeight="1" x14ac:dyDescent="0.2">
      <c r="A29" s="26" t="s">
        <v>95</v>
      </c>
      <c r="B29" s="63" t="s">
        <v>97</v>
      </c>
      <c r="C29" s="155"/>
      <c r="D29" s="155"/>
      <c r="E29" s="155">
        <f t="shared" ref="E29" si="15">C29-D29+H29</f>
        <v>0</v>
      </c>
      <c r="F29" s="156">
        <f t="shared" si="4"/>
        <v>0</v>
      </c>
      <c r="G29" s="156">
        <f t="shared" si="5"/>
        <v>0</v>
      </c>
      <c r="H29" s="155"/>
      <c r="I29" s="155"/>
      <c r="J29" s="156">
        <f t="shared" si="14"/>
        <v>0</v>
      </c>
      <c r="K29" s="121"/>
      <c r="L29" s="121"/>
      <c r="N29" s="121"/>
      <c r="O29" s="121">
        <f t="shared" si="1"/>
        <v>0</v>
      </c>
      <c r="P29" s="121">
        <f t="shared" si="2"/>
        <v>0</v>
      </c>
      <c r="Q29" s="121">
        <f t="shared" si="3"/>
        <v>0</v>
      </c>
    </row>
    <row r="30" spans="1:17" ht="14.25" customHeight="1" x14ac:dyDescent="0.2">
      <c r="A30" s="26" t="s">
        <v>26</v>
      </c>
      <c r="B30" s="63" t="s">
        <v>27</v>
      </c>
      <c r="C30" s="155">
        <v>600</v>
      </c>
      <c r="D30" s="155">
        <v>593.9</v>
      </c>
      <c r="E30" s="155">
        <v>0.1</v>
      </c>
      <c r="F30" s="156">
        <f t="shared" si="4"/>
        <v>594</v>
      </c>
      <c r="G30" s="156">
        <f t="shared" si="5"/>
        <v>6</v>
      </c>
      <c r="H30" s="155">
        <v>-6</v>
      </c>
      <c r="I30" s="155">
        <v>0</v>
      </c>
      <c r="J30" s="156">
        <f t="shared" si="14"/>
        <v>594</v>
      </c>
      <c r="K30" s="121"/>
      <c r="L30" s="121"/>
      <c r="M30" s="121"/>
      <c r="N30" s="121"/>
      <c r="O30" s="121">
        <f t="shared" si="1"/>
        <v>0</v>
      </c>
      <c r="P30" s="121">
        <f t="shared" si="2"/>
        <v>0.10000000000002274</v>
      </c>
      <c r="Q30" s="121">
        <f t="shared" si="3"/>
        <v>-2.273181642920008E-14</v>
      </c>
    </row>
    <row r="31" spans="1:17" ht="14.25" customHeight="1" x14ac:dyDescent="0.2">
      <c r="A31" s="26" t="s">
        <v>96</v>
      </c>
      <c r="B31" s="63" t="s">
        <v>98</v>
      </c>
      <c r="C31" s="155">
        <v>783.4</v>
      </c>
      <c r="D31" s="155">
        <v>782.3</v>
      </c>
      <c r="E31" s="155">
        <v>35.1</v>
      </c>
      <c r="F31" s="156">
        <f t="shared" si="4"/>
        <v>817.4</v>
      </c>
      <c r="G31" s="156">
        <f t="shared" si="5"/>
        <v>-34</v>
      </c>
      <c r="H31" s="155">
        <v>34</v>
      </c>
      <c r="I31" s="155">
        <v>0</v>
      </c>
      <c r="J31" s="156">
        <f t="shared" si="14"/>
        <v>817.4</v>
      </c>
      <c r="K31" s="121"/>
      <c r="L31" s="121"/>
      <c r="M31" s="121"/>
      <c r="N31" s="121"/>
      <c r="O31" s="121">
        <f t="shared" si="1"/>
        <v>0</v>
      </c>
      <c r="P31" s="121">
        <f t="shared" si="2"/>
        <v>35.100000000000023</v>
      </c>
      <c r="Q31" s="121">
        <f t="shared" si="3"/>
        <v>0</v>
      </c>
    </row>
    <row r="32" spans="1:17" ht="14.25" customHeight="1" x14ac:dyDescent="0.2">
      <c r="A32" s="73" t="s">
        <v>28</v>
      </c>
      <c r="B32" s="74" t="s">
        <v>29</v>
      </c>
      <c r="C32" s="154">
        <f>+C33+C34+C35</f>
        <v>18034.3</v>
      </c>
      <c r="D32" s="154">
        <f t="shared" ref="D32:I32" si="16">+D33+D34+D35</f>
        <v>17986.599999999999</v>
      </c>
      <c r="E32" s="154">
        <f t="shared" si="16"/>
        <v>170.7</v>
      </c>
      <c r="F32" s="154">
        <f t="shared" si="4"/>
        <v>18157.3</v>
      </c>
      <c r="G32" s="154">
        <f t="shared" si="5"/>
        <v>-123</v>
      </c>
      <c r="H32" s="154">
        <f t="shared" si="16"/>
        <v>123</v>
      </c>
      <c r="I32" s="154">
        <f t="shared" si="16"/>
        <v>0</v>
      </c>
      <c r="J32" s="154">
        <f>+C32+H32+I32</f>
        <v>18157.3</v>
      </c>
      <c r="K32" s="121"/>
      <c r="L32" s="121"/>
      <c r="M32" s="121"/>
      <c r="N32" s="121"/>
      <c r="O32" s="121">
        <f t="shared" si="1"/>
        <v>0</v>
      </c>
      <c r="P32" s="121">
        <f t="shared" si="2"/>
        <v>170.70000000000073</v>
      </c>
      <c r="Q32" s="121">
        <f t="shared" si="3"/>
        <v>-7.3896444519050419E-13</v>
      </c>
    </row>
    <row r="33" spans="1:17" ht="14.25" customHeight="1" x14ac:dyDescent="0.2">
      <c r="A33" s="26" t="s">
        <v>99</v>
      </c>
      <c r="B33" s="63" t="s">
        <v>101</v>
      </c>
      <c r="C33" s="155">
        <v>13556.3</v>
      </c>
      <c r="D33" s="155">
        <v>13510.5</v>
      </c>
      <c r="E33" s="155">
        <v>58.8</v>
      </c>
      <c r="F33" s="156">
        <f t="shared" si="4"/>
        <v>13569.3</v>
      </c>
      <c r="G33" s="156">
        <f t="shared" si="5"/>
        <v>-13</v>
      </c>
      <c r="H33" s="155">
        <v>13</v>
      </c>
      <c r="I33" s="155">
        <v>0</v>
      </c>
      <c r="J33" s="156">
        <f>+C33+H33+I33</f>
        <v>13569.3</v>
      </c>
      <c r="K33" s="121"/>
      <c r="L33" s="121"/>
      <c r="M33" s="121"/>
      <c r="N33" s="121"/>
      <c r="O33" s="121">
        <f t="shared" si="1"/>
        <v>0</v>
      </c>
      <c r="P33" s="121">
        <f t="shared" si="2"/>
        <v>58.799999999999272</v>
      </c>
      <c r="Q33" s="121">
        <f t="shared" si="3"/>
        <v>7.2475359047530219E-13</v>
      </c>
    </row>
    <row r="34" spans="1:17" ht="14.25" customHeight="1" x14ac:dyDescent="0.2">
      <c r="A34" s="26" t="s">
        <v>100</v>
      </c>
      <c r="B34" s="63" t="s">
        <v>102</v>
      </c>
      <c r="C34" s="155">
        <v>2472.5</v>
      </c>
      <c r="D34" s="155">
        <v>2470.6</v>
      </c>
      <c r="E34" s="155">
        <v>111.9</v>
      </c>
      <c r="F34" s="156">
        <f t="shared" si="4"/>
        <v>2582.5</v>
      </c>
      <c r="G34" s="156">
        <f t="shared" si="5"/>
        <v>-110</v>
      </c>
      <c r="H34" s="155">
        <v>110</v>
      </c>
      <c r="I34" s="156"/>
      <c r="J34" s="156">
        <f t="shared" ref="J34:J35" si="17">+C34+H34+I34</f>
        <v>2582.5</v>
      </c>
      <c r="K34" s="121"/>
      <c r="L34" s="121"/>
      <c r="M34" s="121"/>
      <c r="N34" s="121"/>
      <c r="O34" s="121">
        <f t="shared" si="1"/>
        <v>0</v>
      </c>
      <c r="P34" s="121">
        <f t="shared" si="2"/>
        <v>111.90000000000009</v>
      </c>
      <c r="Q34" s="121">
        <f t="shared" si="3"/>
        <v>0</v>
      </c>
    </row>
    <row r="35" spans="1:17" ht="14.25" customHeight="1" x14ac:dyDescent="0.2">
      <c r="A35" s="26" t="s">
        <v>30</v>
      </c>
      <c r="B35" s="63" t="s">
        <v>31</v>
      </c>
      <c r="C35" s="155">
        <v>2005.5</v>
      </c>
      <c r="D35" s="155">
        <v>2005.5</v>
      </c>
      <c r="E35" s="155">
        <v>0</v>
      </c>
      <c r="F35" s="156">
        <f t="shared" si="4"/>
        <v>2005.5</v>
      </c>
      <c r="G35" s="156">
        <f t="shared" si="5"/>
        <v>0</v>
      </c>
      <c r="H35" s="155">
        <v>0</v>
      </c>
      <c r="I35" s="155"/>
      <c r="J35" s="156">
        <f t="shared" si="17"/>
        <v>2005.5</v>
      </c>
      <c r="K35" s="121"/>
      <c r="L35" s="121"/>
      <c r="M35" s="121"/>
      <c r="N35" s="121"/>
      <c r="O35" s="121">
        <f t="shared" si="1"/>
        <v>0</v>
      </c>
      <c r="P35" s="121">
        <f t="shared" si="2"/>
        <v>0</v>
      </c>
      <c r="Q35" s="121">
        <f t="shared" si="3"/>
        <v>0</v>
      </c>
    </row>
    <row r="36" spans="1:17" ht="14.25" customHeight="1" x14ac:dyDescent="0.2">
      <c r="A36" s="73" t="s">
        <v>32</v>
      </c>
      <c r="B36" s="74" t="s">
        <v>33</v>
      </c>
      <c r="C36" s="154">
        <f>+C37+C38+C39+C40</f>
        <v>2917.2</v>
      </c>
      <c r="D36" s="154">
        <f t="shared" ref="D36:I36" si="18">+D37+D38+D39+D40</f>
        <v>2917.2</v>
      </c>
      <c r="E36" s="154">
        <f t="shared" si="18"/>
        <v>0</v>
      </c>
      <c r="F36" s="154">
        <f t="shared" si="4"/>
        <v>2917.2</v>
      </c>
      <c r="G36" s="154">
        <f t="shared" si="5"/>
        <v>0</v>
      </c>
      <c r="H36" s="154">
        <f t="shared" si="18"/>
        <v>0</v>
      </c>
      <c r="I36" s="154">
        <f t="shared" si="18"/>
        <v>0</v>
      </c>
      <c r="J36" s="154">
        <f>+C36+H36+I36</f>
        <v>2917.2</v>
      </c>
      <c r="K36" s="121"/>
      <c r="L36" s="121"/>
      <c r="M36" s="121"/>
      <c r="N36" s="121"/>
      <c r="O36" s="121">
        <f t="shared" si="1"/>
        <v>0</v>
      </c>
      <c r="P36" s="121">
        <f t="shared" si="2"/>
        <v>0</v>
      </c>
      <c r="Q36" s="121">
        <f t="shared" si="3"/>
        <v>0</v>
      </c>
    </row>
    <row r="37" spans="1:17" ht="14.25" customHeight="1" x14ac:dyDescent="0.2">
      <c r="A37" s="26" t="s">
        <v>103</v>
      </c>
      <c r="B37" s="63" t="s">
        <v>106</v>
      </c>
      <c r="C37" s="155">
        <v>1330</v>
      </c>
      <c r="D37" s="155">
        <v>1330</v>
      </c>
      <c r="E37" s="155">
        <v>0</v>
      </c>
      <c r="F37" s="156">
        <f t="shared" si="4"/>
        <v>1330</v>
      </c>
      <c r="G37" s="156">
        <f t="shared" si="5"/>
        <v>0</v>
      </c>
      <c r="H37" s="155">
        <v>0</v>
      </c>
      <c r="I37" s="156"/>
      <c r="J37" s="156">
        <f>+C37+H37+I37</f>
        <v>1330</v>
      </c>
      <c r="K37" s="121"/>
      <c r="L37" s="121"/>
      <c r="M37" s="121"/>
      <c r="N37" s="121"/>
      <c r="O37" s="121">
        <f t="shared" si="1"/>
        <v>0</v>
      </c>
      <c r="P37" s="121">
        <f t="shared" si="2"/>
        <v>0</v>
      </c>
      <c r="Q37" s="121">
        <f t="shared" si="3"/>
        <v>0</v>
      </c>
    </row>
    <row r="38" spans="1:17" ht="14.25" customHeight="1" x14ac:dyDescent="0.2">
      <c r="A38" s="26" t="s">
        <v>104</v>
      </c>
      <c r="B38" s="63" t="s">
        <v>107</v>
      </c>
      <c r="C38" s="155"/>
      <c r="D38" s="155"/>
      <c r="E38" s="155"/>
      <c r="F38" s="156">
        <f t="shared" si="4"/>
        <v>0</v>
      </c>
      <c r="G38" s="156">
        <f t="shared" si="5"/>
        <v>0</v>
      </c>
      <c r="H38" s="155"/>
      <c r="I38" s="156"/>
      <c r="J38" s="156">
        <f t="shared" ref="J38:J40" si="19">+C38+H38+I38</f>
        <v>0</v>
      </c>
      <c r="K38" s="121"/>
      <c r="L38" s="121"/>
      <c r="M38" s="121"/>
      <c r="N38" s="121"/>
      <c r="O38" s="121">
        <f t="shared" si="1"/>
        <v>0</v>
      </c>
      <c r="P38" s="121">
        <f t="shared" si="2"/>
        <v>0</v>
      </c>
      <c r="Q38" s="121">
        <f t="shared" si="3"/>
        <v>0</v>
      </c>
    </row>
    <row r="39" spans="1:17" ht="14.25" customHeight="1" x14ac:dyDescent="0.2">
      <c r="A39" s="26" t="s">
        <v>105</v>
      </c>
      <c r="B39" s="63" t="s">
        <v>108</v>
      </c>
      <c r="C39" s="155"/>
      <c r="D39" s="155"/>
      <c r="E39" s="155"/>
      <c r="F39" s="156">
        <f t="shared" si="4"/>
        <v>0</v>
      </c>
      <c r="G39" s="156">
        <f t="shared" si="5"/>
        <v>0</v>
      </c>
      <c r="H39" s="155"/>
      <c r="I39" s="156"/>
      <c r="J39" s="156">
        <f t="shared" si="19"/>
        <v>0</v>
      </c>
      <c r="K39" s="121"/>
      <c r="L39" s="121"/>
      <c r="M39" s="121"/>
      <c r="N39" s="121"/>
      <c r="O39" s="121">
        <f t="shared" si="1"/>
        <v>0</v>
      </c>
      <c r="P39" s="121">
        <f t="shared" si="2"/>
        <v>0</v>
      </c>
      <c r="Q39" s="121">
        <f t="shared" si="3"/>
        <v>0</v>
      </c>
    </row>
    <row r="40" spans="1:17" ht="14.25" customHeight="1" x14ac:dyDescent="0.2">
      <c r="A40" s="26" t="s">
        <v>34</v>
      </c>
      <c r="B40" s="63" t="s">
        <v>35</v>
      </c>
      <c r="C40" s="155">
        <v>1587.2</v>
      </c>
      <c r="D40" s="155">
        <v>1587.2</v>
      </c>
      <c r="E40" s="155"/>
      <c r="F40" s="156">
        <f t="shared" si="4"/>
        <v>1587.2</v>
      </c>
      <c r="G40" s="156">
        <f t="shared" si="5"/>
        <v>0</v>
      </c>
      <c r="H40" s="155">
        <v>0</v>
      </c>
      <c r="I40" s="155"/>
      <c r="J40" s="156">
        <f t="shared" si="19"/>
        <v>1587.2</v>
      </c>
      <c r="K40" s="121"/>
      <c r="L40" s="121"/>
      <c r="M40" s="121"/>
      <c r="N40" s="121"/>
      <c r="O40" s="121">
        <f t="shared" si="1"/>
        <v>0</v>
      </c>
      <c r="P40" s="121">
        <f t="shared" si="2"/>
        <v>0</v>
      </c>
      <c r="Q40" s="121">
        <f t="shared" si="3"/>
        <v>0</v>
      </c>
    </row>
    <row r="41" spans="1:17" ht="14.25" customHeight="1" x14ac:dyDescent="0.2">
      <c r="A41" s="73" t="s">
        <v>36</v>
      </c>
      <c r="B41" s="74" t="s">
        <v>37</v>
      </c>
      <c r="C41" s="154">
        <f>+C42+C43+C44</f>
        <v>866.6</v>
      </c>
      <c r="D41" s="154">
        <f t="shared" ref="D41:I41" si="20">+D42+D43+D44</f>
        <v>861.3</v>
      </c>
      <c r="E41" s="154">
        <f t="shared" si="20"/>
        <v>0.3</v>
      </c>
      <c r="F41" s="154">
        <f t="shared" si="4"/>
        <v>861.59999999999991</v>
      </c>
      <c r="G41" s="154">
        <f t="shared" si="5"/>
        <v>5.0000000000001137</v>
      </c>
      <c r="H41" s="154">
        <f t="shared" si="20"/>
        <v>-5</v>
      </c>
      <c r="I41" s="154">
        <f t="shared" si="20"/>
        <v>0</v>
      </c>
      <c r="J41" s="154">
        <f>+C41+H41+I41</f>
        <v>861.6</v>
      </c>
      <c r="K41" s="121"/>
      <c r="L41" s="121"/>
      <c r="M41" s="121"/>
      <c r="N41" s="121"/>
      <c r="O41" s="121">
        <f t="shared" si="1"/>
        <v>1.1368683772161603E-13</v>
      </c>
      <c r="P41" s="121">
        <f t="shared" si="2"/>
        <v>0.30000000000006821</v>
      </c>
      <c r="Q41" s="121">
        <f t="shared" si="3"/>
        <v>-6.8223204863215869E-14</v>
      </c>
    </row>
    <row r="42" spans="1:17" ht="14.25" customHeight="1" x14ac:dyDescent="0.2">
      <c r="A42" s="26" t="s">
        <v>109</v>
      </c>
      <c r="B42" s="63" t="s">
        <v>110</v>
      </c>
      <c r="C42" s="155"/>
      <c r="D42" s="155"/>
      <c r="E42" s="155"/>
      <c r="F42" s="156">
        <f t="shared" si="4"/>
        <v>0</v>
      </c>
      <c r="G42" s="156">
        <f t="shared" si="5"/>
        <v>0</v>
      </c>
      <c r="H42" s="155"/>
      <c r="I42" s="155"/>
      <c r="J42" s="156">
        <f>+C42+H42+I42</f>
        <v>0</v>
      </c>
      <c r="K42" s="121"/>
      <c r="L42" s="121"/>
      <c r="M42" s="121"/>
      <c r="N42" s="121"/>
      <c r="O42" s="121">
        <f t="shared" si="1"/>
        <v>0</v>
      </c>
      <c r="P42" s="121">
        <f t="shared" si="2"/>
        <v>0</v>
      </c>
      <c r="Q42" s="121">
        <f t="shared" si="3"/>
        <v>0</v>
      </c>
    </row>
    <row r="43" spans="1:17" ht="14.25" customHeight="1" x14ac:dyDescent="0.2">
      <c r="A43" s="26" t="s">
        <v>38</v>
      </c>
      <c r="B43" s="63" t="s">
        <v>39</v>
      </c>
      <c r="C43" s="155">
        <v>866.6</v>
      </c>
      <c r="D43" s="155">
        <v>861.3</v>
      </c>
      <c r="E43" s="155">
        <v>0.3</v>
      </c>
      <c r="F43" s="156">
        <f t="shared" si="4"/>
        <v>861.59999999999991</v>
      </c>
      <c r="G43" s="156">
        <f t="shared" si="5"/>
        <v>5.0000000000001137</v>
      </c>
      <c r="H43" s="155">
        <v>-5</v>
      </c>
      <c r="I43" s="155"/>
      <c r="J43" s="156">
        <f t="shared" ref="J43:J44" si="21">+C43+H43+I43</f>
        <v>861.6</v>
      </c>
      <c r="K43" s="121"/>
      <c r="L43" s="121"/>
      <c r="M43" s="121"/>
      <c r="N43" s="121"/>
      <c r="O43" s="121">
        <f t="shared" ref="O43:O73" si="22">+G43+H43+I43</f>
        <v>1.1368683772161603E-13</v>
      </c>
      <c r="P43" s="121">
        <f t="shared" ref="P43:P73" si="23">+J43-D43</f>
        <v>0.30000000000006821</v>
      </c>
      <c r="Q43" s="121">
        <f t="shared" ref="Q43:Q73" si="24">+E43-P43</f>
        <v>-6.8223204863215869E-14</v>
      </c>
    </row>
    <row r="44" spans="1:17" ht="14.25" customHeight="1" x14ac:dyDescent="0.2">
      <c r="A44" s="26" t="s">
        <v>38</v>
      </c>
      <c r="B44" s="63" t="s">
        <v>111</v>
      </c>
      <c r="C44" s="155"/>
      <c r="D44" s="155"/>
      <c r="E44" s="155"/>
      <c r="F44" s="156">
        <f t="shared" si="4"/>
        <v>0</v>
      </c>
      <c r="G44" s="156">
        <f t="shared" si="5"/>
        <v>0</v>
      </c>
      <c r="H44" s="155"/>
      <c r="I44" s="155"/>
      <c r="J44" s="156">
        <f t="shared" si="21"/>
        <v>0</v>
      </c>
      <c r="K44" s="121"/>
      <c r="L44" s="121"/>
      <c r="M44" s="121"/>
      <c r="N44" s="121"/>
      <c r="O44" s="121">
        <f t="shared" si="22"/>
        <v>0</v>
      </c>
      <c r="P44" s="121">
        <f t="shared" si="23"/>
        <v>0</v>
      </c>
      <c r="Q44" s="121">
        <f t="shared" si="24"/>
        <v>0</v>
      </c>
    </row>
    <row r="45" spans="1:17" ht="14.25" customHeight="1" x14ac:dyDescent="0.2">
      <c r="A45" s="73" t="s">
        <v>40</v>
      </c>
      <c r="B45" s="74" t="s">
        <v>119</v>
      </c>
      <c r="C45" s="154">
        <f>+C46+C47+C48+C49+C50+C51+C52+C53+C54</f>
        <v>18222.800000000003</v>
      </c>
      <c r="D45" s="154">
        <f t="shared" ref="D45:I45" si="25">+D46+D47+D48+D49+D50+D51+D52+D53+D54</f>
        <v>18210</v>
      </c>
      <c r="E45" s="154">
        <f t="shared" si="25"/>
        <v>2.8</v>
      </c>
      <c r="F45" s="154">
        <f t="shared" si="4"/>
        <v>18212.8</v>
      </c>
      <c r="G45" s="154">
        <f t="shared" si="5"/>
        <v>10.000000000003638</v>
      </c>
      <c r="H45" s="154">
        <f t="shared" si="25"/>
        <v>-10</v>
      </c>
      <c r="I45" s="154">
        <f t="shared" si="25"/>
        <v>0</v>
      </c>
      <c r="J45" s="154">
        <f>+C45+H45+I45</f>
        <v>18212.800000000003</v>
      </c>
      <c r="K45" s="121"/>
      <c r="L45" s="121"/>
      <c r="M45" s="121"/>
      <c r="N45" s="121"/>
      <c r="O45" s="121">
        <f t="shared" si="22"/>
        <v>3.637978807091713E-12</v>
      </c>
      <c r="P45" s="121">
        <f t="shared" si="23"/>
        <v>2.8000000000029104</v>
      </c>
      <c r="Q45" s="121">
        <f t="shared" si="24"/>
        <v>-2.9105606813573104E-12</v>
      </c>
    </row>
    <row r="46" spans="1:17" ht="14.25" customHeight="1" x14ac:dyDescent="0.2">
      <c r="A46" s="26" t="s">
        <v>42</v>
      </c>
      <c r="B46" s="63" t="s">
        <v>43</v>
      </c>
      <c r="C46" s="155">
        <v>17857.900000000001</v>
      </c>
      <c r="D46" s="155">
        <v>17847.099999999999</v>
      </c>
      <c r="E46" s="155">
        <v>0.8</v>
      </c>
      <c r="F46" s="156">
        <f t="shared" si="4"/>
        <v>17847.899999999998</v>
      </c>
      <c r="G46" s="156">
        <f t="shared" si="5"/>
        <v>10.000000000003638</v>
      </c>
      <c r="H46" s="155">
        <v>-10</v>
      </c>
      <c r="I46" s="155"/>
      <c r="J46" s="156">
        <f>+C46+H46+I46</f>
        <v>17847.900000000001</v>
      </c>
      <c r="K46" s="121"/>
      <c r="L46" s="121"/>
      <c r="M46" s="121"/>
      <c r="N46" s="121"/>
      <c r="O46" s="121">
        <f t="shared" si="22"/>
        <v>3.637978807091713E-12</v>
      </c>
      <c r="P46" s="121">
        <f t="shared" si="23"/>
        <v>0.80000000000291038</v>
      </c>
      <c r="Q46" s="121">
        <f t="shared" si="24"/>
        <v>-2.9103386367523854E-12</v>
      </c>
    </row>
    <row r="47" spans="1:17" ht="14.25" customHeight="1" x14ac:dyDescent="0.2">
      <c r="A47" s="26" t="s">
        <v>112</v>
      </c>
      <c r="B47" s="63" t="s">
        <v>113</v>
      </c>
      <c r="C47" s="155"/>
      <c r="D47" s="155"/>
      <c r="E47" s="155"/>
      <c r="F47" s="156">
        <f t="shared" si="4"/>
        <v>0</v>
      </c>
      <c r="G47" s="156">
        <f t="shared" si="5"/>
        <v>0</v>
      </c>
      <c r="H47" s="155"/>
      <c r="I47" s="155"/>
      <c r="J47" s="156">
        <f t="shared" ref="J47:J54" si="26">+C47+H47+I47</f>
        <v>0</v>
      </c>
      <c r="K47" s="121"/>
      <c r="L47" s="121"/>
      <c r="M47" s="121"/>
      <c r="N47" s="121"/>
      <c r="O47" s="121">
        <f t="shared" si="22"/>
        <v>0</v>
      </c>
      <c r="P47" s="121">
        <f t="shared" si="23"/>
        <v>0</v>
      </c>
      <c r="Q47" s="121">
        <f t="shared" si="24"/>
        <v>0</v>
      </c>
    </row>
    <row r="48" spans="1:17" ht="14.25" customHeight="1" x14ac:dyDescent="0.2">
      <c r="A48" s="26" t="s">
        <v>44</v>
      </c>
      <c r="B48" s="63" t="s">
        <v>45</v>
      </c>
      <c r="C48" s="155">
        <v>200</v>
      </c>
      <c r="D48" s="155">
        <v>199.5</v>
      </c>
      <c r="E48" s="155">
        <v>0.5</v>
      </c>
      <c r="F48" s="156">
        <f t="shared" si="4"/>
        <v>200</v>
      </c>
      <c r="G48" s="156">
        <f t="shared" si="5"/>
        <v>0</v>
      </c>
      <c r="H48" s="155"/>
      <c r="I48" s="155"/>
      <c r="J48" s="156">
        <f t="shared" si="26"/>
        <v>200</v>
      </c>
      <c r="K48" s="121"/>
      <c r="L48" s="121"/>
      <c r="M48" s="121"/>
      <c r="N48" s="121"/>
      <c r="O48" s="121">
        <f t="shared" si="22"/>
        <v>0</v>
      </c>
      <c r="P48" s="121">
        <f t="shared" si="23"/>
        <v>0.5</v>
      </c>
      <c r="Q48" s="121">
        <f t="shared" si="24"/>
        <v>0</v>
      </c>
    </row>
    <row r="49" spans="1:17" ht="14.25" customHeight="1" x14ac:dyDescent="0.2">
      <c r="A49" s="26" t="s">
        <v>46</v>
      </c>
      <c r="B49" s="63" t="s">
        <v>47</v>
      </c>
      <c r="C49" s="155">
        <v>119.5</v>
      </c>
      <c r="D49" s="155">
        <v>118</v>
      </c>
      <c r="E49" s="155">
        <v>1.5</v>
      </c>
      <c r="F49" s="156">
        <f t="shared" si="4"/>
        <v>119.5</v>
      </c>
      <c r="G49" s="156">
        <f t="shared" si="5"/>
        <v>0</v>
      </c>
      <c r="H49" s="155"/>
      <c r="I49" s="155"/>
      <c r="J49" s="156">
        <f t="shared" si="26"/>
        <v>119.5</v>
      </c>
      <c r="K49" s="121"/>
      <c r="L49" s="121"/>
      <c r="M49" s="121"/>
      <c r="N49" s="121"/>
      <c r="O49" s="121">
        <f t="shared" si="22"/>
        <v>0</v>
      </c>
      <c r="P49" s="121">
        <f t="shared" si="23"/>
        <v>1.5</v>
      </c>
      <c r="Q49" s="121">
        <f t="shared" si="24"/>
        <v>0</v>
      </c>
    </row>
    <row r="50" spans="1:17" ht="14.25" customHeight="1" x14ac:dyDescent="0.2">
      <c r="A50" s="26" t="s">
        <v>48</v>
      </c>
      <c r="B50" s="63" t="s">
        <v>49</v>
      </c>
      <c r="C50" s="155">
        <v>0</v>
      </c>
      <c r="D50" s="155"/>
      <c r="E50" s="155"/>
      <c r="F50" s="156">
        <f t="shared" si="4"/>
        <v>0</v>
      </c>
      <c r="G50" s="156">
        <f t="shared" si="5"/>
        <v>0</v>
      </c>
      <c r="H50" s="155"/>
      <c r="I50" s="155"/>
      <c r="J50" s="156">
        <f t="shared" si="26"/>
        <v>0</v>
      </c>
      <c r="K50" s="121"/>
      <c r="L50" s="121"/>
      <c r="M50" s="121"/>
      <c r="N50" s="121"/>
      <c r="O50" s="121">
        <f t="shared" si="22"/>
        <v>0</v>
      </c>
      <c r="P50" s="121">
        <f t="shared" si="23"/>
        <v>0</v>
      </c>
      <c r="Q50" s="121">
        <f t="shared" si="24"/>
        <v>0</v>
      </c>
    </row>
    <row r="51" spans="1:17" ht="14.25" customHeight="1" x14ac:dyDescent="0.2">
      <c r="A51" s="26" t="s">
        <v>50</v>
      </c>
      <c r="B51" s="63" t="s">
        <v>51</v>
      </c>
      <c r="C51" s="155"/>
      <c r="D51" s="155"/>
      <c r="E51" s="155">
        <v>0</v>
      </c>
      <c r="F51" s="156">
        <f t="shared" si="4"/>
        <v>0</v>
      </c>
      <c r="G51" s="156">
        <f t="shared" si="5"/>
        <v>0</v>
      </c>
      <c r="H51" s="155"/>
      <c r="I51" s="155"/>
      <c r="J51" s="156">
        <f t="shared" si="26"/>
        <v>0</v>
      </c>
      <c r="K51" s="121"/>
      <c r="L51" s="121"/>
      <c r="M51" s="121"/>
      <c r="N51" s="121"/>
      <c r="O51" s="121">
        <f t="shared" si="22"/>
        <v>0</v>
      </c>
      <c r="P51" s="121">
        <f t="shared" si="23"/>
        <v>0</v>
      </c>
      <c r="Q51" s="121">
        <f t="shared" si="24"/>
        <v>0</v>
      </c>
    </row>
    <row r="52" spans="1:17" ht="14.25" customHeight="1" x14ac:dyDescent="0.2">
      <c r="A52" s="26" t="s">
        <v>52</v>
      </c>
      <c r="B52" s="63" t="s">
        <v>53</v>
      </c>
      <c r="C52" s="155">
        <v>45.4</v>
      </c>
      <c r="D52" s="155">
        <v>45.4</v>
      </c>
      <c r="E52" s="155">
        <v>0</v>
      </c>
      <c r="F52" s="156">
        <f t="shared" si="4"/>
        <v>45.4</v>
      </c>
      <c r="G52" s="156">
        <f t="shared" si="5"/>
        <v>0</v>
      </c>
      <c r="H52" s="155"/>
      <c r="I52" s="155"/>
      <c r="J52" s="156">
        <f t="shared" si="26"/>
        <v>45.4</v>
      </c>
      <c r="K52" s="121"/>
      <c r="L52" s="121"/>
      <c r="M52" s="121"/>
      <c r="N52" s="121"/>
      <c r="O52" s="121">
        <f t="shared" si="22"/>
        <v>0</v>
      </c>
      <c r="P52" s="121">
        <f t="shared" si="23"/>
        <v>0</v>
      </c>
      <c r="Q52" s="121">
        <f t="shared" si="24"/>
        <v>0</v>
      </c>
    </row>
    <row r="53" spans="1:17" ht="14.25" customHeight="1" x14ac:dyDescent="0.2">
      <c r="A53" s="26" t="s">
        <v>114</v>
      </c>
      <c r="B53" s="63" t="s">
        <v>116</v>
      </c>
      <c r="C53" s="155">
        <v>0</v>
      </c>
      <c r="D53" s="155"/>
      <c r="E53" s="155">
        <v>0</v>
      </c>
      <c r="F53" s="156">
        <f t="shared" si="4"/>
        <v>0</v>
      </c>
      <c r="G53" s="156">
        <f t="shared" si="5"/>
        <v>0</v>
      </c>
      <c r="H53" s="155"/>
      <c r="I53" s="155"/>
      <c r="J53" s="156">
        <f t="shared" si="26"/>
        <v>0</v>
      </c>
      <c r="K53" s="121"/>
      <c r="L53" s="121"/>
      <c r="M53" s="121"/>
      <c r="N53" s="121"/>
      <c r="O53" s="121">
        <f t="shared" si="22"/>
        <v>0</v>
      </c>
      <c r="P53" s="121">
        <f t="shared" si="23"/>
        <v>0</v>
      </c>
      <c r="Q53" s="121">
        <f t="shared" si="24"/>
        <v>0</v>
      </c>
    </row>
    <row r="54" spans="1:17" ht="14.25" customHeight="1" x14ac:dyDescent="0.2">
      <c r="A54" s="26" t="s">
        <v>115</v>
      </c>
      <c r="B54" s="63" t="s">
        <v>117</v>
      </c>
      <c r="C54" s="155"/>
      <c r="D54" s="155"/>
      <c r="E54" s="155"/>
      <c r="F54" s="156">
        <f t="shared" si="4"/>
        <v>0</v>
      </c>
      <c r="G54" s="156">
        <f t="shared" si="5"/>
        <v>0</v>
      </c>
      <c r="H54" s="155"/>
      <c r="I54" s="155"/>
      <c r="J54" s="156">
        <f t="shared" si="26"/>
        <v>0</v>
      </c>
      <c r="K54" s="121"/>
      <c r="L54" s="121"/>
      <c r="M54" s="121"/>
      <c r="N54" s="121"/>
      <c r="O54" s="121">
        <f t="shared" si="22"/>
        <v>0</v>
      </c>
      <c r="P54" s="121">
        <f t="shared" si="23"/>
        <v>0</v>
      </c>
      <c r="Q54" s="121">
        <f t="shared" si="24"/>
        <v>0</v>
      </c>
    </row>
    <row r="55" spans="1:17" ht="14.25" customHeight="1" x14ac:dyDescent="0.2">
      <c r="A55" s="73" t="s">
        <v>54</v>
      </c>
      <c r="B55" s="74" t="s">
        <v>118</v>
      </c>
      <c r="C55" s="154">
        <f>+C56+C57</f>
        <v>0</v>
      </c>
      <c r="D55" s="154">
        <f t="shared" ref="D55:H55" si="27">+D56+D57</f>
        <v>0</v>
      </c>
      <c r="E55" s="154">
        <f t="shared" si="27"/>
        <v>0</v>
      </c>
      <c r="F55" s="154">
        <f t="shared" si="4"/>
        <v>0</v>
      </c>
      <c r="G55" s="154">
        <f t="shared" si="5"/>
        <v>0</v>
      </c>
      <c r="H55" s="154">
        <f t="shared" si="27"/>
        <v>0</v>
      </c>
      <c r="I55" s="154">
        <f>+I56+I57</f>
        <v>0</v>
      </c>
      <c r="J55" s="154">
        <f t="shared" ref="J55:J67" si="28">+C55+H55+I55</f>
        <v>0</v>
      </c>
      <c r="K55" s="121"/>
      <c r="L55" s="121"/>
      <c r="M55" s="121"/>
      <c r="N55" s="121"/>
      <c r="O55" s="121">
        <f t="shared" si="22"/>
        <v>0</v>
      </c>
      <c r="P55" s="121">
        <f t="shared" si="23"/>
        <v>0</v>
      </c>
      <c r="Q55" s="121">
        <f t="shared" si="24"/>
        <v>0</v>
      </c>
    </row>
    <row r="56" spans="1:17" ht="14.25" customHeight="1" x14ac:dyDescent="0.2">
      <c r="A56" s="26" t="s">
        <v>72</v>
      </c>
      <c r="B56" s="63" t="s">
        <v>118</v>
      </c>
      <c r="C56" s="155"/>
      <c r="D56" s="155"/>
      <c r="E56" s="155"/>
      <c r="F56" s="156">
        <f t="shared" si="4"/>
        <v>0</v>
      </c>
      <c r="G56" s="156">
        <f t="shared" si="5"/>
        <v>0</v>
      </c>
      <c r="H56" s="155"/>
      <c r="I56" s="155"/>
      <c r="J56" s="156">
        <f t="shared" si="28"/>
        <v>0</v>
      </c>
      <c r="K56" s="121"/>
      <c r="L56" s="121"/>
      <c r="M56" s="121"/>
      <c r="N56" s="121"/>
      <c r="O56" s="121">
        <f t="shared" si="22"/>
        <v>0</v>
      </c>
      <c r="P56" s="121">
        <f t="shared" si="23"/>
        <v>0</v>
      </c>
      <c r="Q56" s="121">
        <f t="shared" si="24"/>
        <v>0</v>
      </c>
    </row>
    <row r="57" spans="1:17" ht="14.25" customHeight="1" x14ac:dyDescent="0.2">
      <c r="A57" s="26" t="s">
        <v>56</v>
      </c>
      <c r="B57" s="63" t="s">
        <v>57</v>
      </c>
      <c r="C57" s="155"/>
      <c r="D57" s="155"/>
      <c r="E57" s="155"/>
      <c r="F57" s="156">
        <f t="shared" si="4"/>
        <v>0</v>
      </c>
      <c r="G57" s="156">
        <f t="shared" si="5"/>
        <v>0</v>
      </c>
      <c r="H57" s="155"/>
      <c r="I57" s="155"/>
      <c r="J57" s="156">
        <f t="shared" si="28"/>
        <v>0</v>
      </c>
      <c r="K57" s="121"/>
      <c r="L57" s="121"/>
      <c r="M57" s="121"/>
      <c r="N57" s="121"/>
      <c r="O57" s="121">
        <f t="shared" si="22"/>
        <v>0</v>
      </c>
      <c r="P57" s="121">
        <f t="shared" si="23"/>
        <v>0</v>
      </c>
      <c r="Q57" s="121">
        <f t="shared" si="24"/>
        <v>0</v>
      </c>
    </row>
    <row r="58" spans="1:17" ht="14.25" customHeight="1" x14ac:dyDescent="0.2">
      <c r="A58" s="75" t="s">
        <v>215</v>
      </c>
      <c r="B58" s="76" t="s">
        <v>212</v>
      </c>
      <c r="C58" s="157">
        <f>+C59</f>
        <v>249023</v>
      </c>
      <c r="D58" s="157">
        <f t="shared" ref="D58:I58" si="29">+D59</f>
        <v>249023</v>
      </c>
      <c r="E58" s="157">
        <f t="shared" si="29"/>
        <v>0</v>
      </c>
      <c r="F58" s="157">
        <f t="shared" si="4"/>
        <v>249023</v>
      </c>
      <c r="G58" s="157">
        <f t="shared" si="5"/>
        <v>0</v>
      </c>
      <c r="H58" s="157">
        <f t="shared" si="29"/>
        <v>0</v>
      </c>
      <c r="I58" s="157">
        <f t="shared" si="29"/>
        <v>0</v>
      </c>
      <c r="J58" s="157">
        <f t="shared" si="28"/>
        <v>249023</v>
      </c>
      <c r="K58" s="121"/>
      <c r="L58" s="121"/>
      <c r="M58" s="121"/>
      <c r="N58" s="121"/>
      <c r="O58" s="121">
        <f t="shared" si="22"/>
        <v>0</v>
      </c>
      <c r="P58" s="121">
        <f t="shared" si="23"/>
        <v>0</v>
      </c>
      <c r="Q58" s="121">
        <f t="shared" si="24"/>
        <v>0</v>
      </c>
    </row>
    <row r="59" spans="1:17" ht="14.25" customHeight="1" x14ac:dyDescent="0.2">
      <c r="A59" s="26" t="s">
        <v>204</v>
      </c>
      <c r="B59" s="77" t="s">
        <v>205</v>
      </c>
      <c r="C59" s="155">
        <v>249023</v>
      </c>
      <c r="D59" s="155">
        <v>249023</v>
      </c>
      <c r="E59" s="155">
        <v>0</v>
      </c>
      <c r="F59" s="156">
        <f t="shared" si="4"/>
        <v>249023</v>
      </c>
      <c r="G59" s="156">
        <f t="shared" si="5"/>
        <v>0</v>
      </c>
      <c r="H59" s="155">
        <v>0</v>
      </c>
      <c r="I59" s="155"/>
      <c r="J59" s="156">
        <f t="shared" si="28"/>
        <v>249023</v>
      </c>
      <c r="K59" s="121"/>
      <c r="L59" s="121"/>
      <c r="M59" s="121"/>
      <c r="N59" s="121"/>
      <c r="O59" s="121">
        <f t="shared" si="22"/>
        <v>0</v>
      </c>
      <c r="P59" s="121">
        <f t="shared" si="23"/>
        <v>0</v>
      </c>
      <c r="Q59" s="121">
        <f t="shared" si="24"/>
        <v>0</v>
      </c>
    </row>
    <row r="60" spans="1:17" ht="14.25" customHeight="1" x14ac:dyDescent="0.2">
      <c r="A60" s="75" t="s">
        <v>62</v>
      </c>
      <c r="B60" s="76" t="s">
        <v>63</v>
      </c>
      <c r="C60" s="157">
        <f>+C61+C62</f>
        <v>0</v>
      </c>
      <c r="D60" s="157">
        <f>+D61+D62</f>
        <v>0</v>
      </c>
      <c r="E60" s="157">
        <f t="shared" ref="E60:I60" si="30">+E61+E62</f>
        <v>0</v>
      </c>
      <c r="F60" s="157">
        <f t="shared" si="4"/>
        <v>0</v>
      </c>
      <c r="G60" s="157">
        <f t="shared" si="5"/>
        <v>0</v>
      </c>
      <c r="H60" s="157">
        <f t="shared" si="30"/>
        <v>0</v>
      </c>
      <c r="I60" s="157">
        <f t="shared" si="30"/>
        <v>0</v>
      </c>
      <c r="J60" s="157">
        <f t="shared" si="28"/>
        <v>0</v>
      </c>
      <c r="K60" s="121"/>
      <c r="L60" s="121">
        <f>+J58+J60</f>
        <v>249023</v>
      </c>
      <c r="M60" s="121">
        <f>+J7</f>
        <v>249023</v>
      </c>
      <c r="N60" s="121">
        <f>+L60-M60</f>
        <v>0</v>
      </c>
      <c r="O60" s="121">
        <f t="shared" si="22"/>
        <v>0</v>
      </c>
      <c r="P60" s="121">
        <f t="shared" si="23"/>
        <v>0</v>
      </c>
      <c r="Q60" s="121">
        <f t="shared" si="24"/>
        <v>0</v>
      </c>
    </row>
    <row r="61" spans="1:17" ht="14.25" customHeight="1" x14ac:dyDescent="0.2">
      <c r="A61" s="26" t="s">
        <v>64</v>
      </c>
      <c r="B61" s="63" t="s">
        <v>65</v>
      </c>
      <c r="C61" s="155"/>
      <c r="D61" s="155"/>
      <c r="E61" s="155"/>
      <c r="F61" s="156">
        <f t="shared" si="4"/>
        <v>0</v>
      </c>
      <c r="G61" s="156">
        <f t="shared" si="5"/>
        <v>0</v>
      </c>
      <c r="H61" s="155"/>
      <c r="I61" s="155"/>
      <c r="J61" s="156">
        <f t="shared" si="28"/>
        <v>0</v>
      </c>
      <c r="K61" s="121"/>
      <c r="L61" s="121"/>
      <c r="M61" s="121"/>
      <c r="N61" s="121"/>
      <c r="O61" s="121">
        <f t="shared" si="22"/>
        <v>0</v>
      </c>
      <c r="P61" s="121">
        <f t="shared" si="23"/>
        <v>0</v>
      </c>
      <c r="Q61" s="121">
        <f t="shared" si="24"/>
        <v>0</v>
      </c>
    </row>
    <row r="62" spans="1:17" ht="14.25" customHeight="1" x14ac:dyDescent="0.2">
      <c r="A62" s="26" t="s">
        <v>66</v>
      </c>
      <c r="B62" s="63" t="s">
        <v>67</v>
      </c>
      <c r="C62" s="155"/>
      <c r="D62" s="155"/>
      <c r="E62" s="155"/>
      <c r="F62" s="156">
        <f t="shared" si="4"/>
        <v>0</v>
      </c>
      <c r="G62" s="156">
        <f t="shared" si="5"/>
        <v>0</v>
      </c>
      <c r="H62" s="155"/>
      <c r="I62" s="155"/>
      <c r="J62" s="156">
        <f t="shared" si="28"/>
        <v>0</v>
      </c>
      <c r="K62" s="121"/>
      <c r="L62" s="121"/>
      <c r="M62" s="121"/>
      <c r="N62" s="121"/>
      <c r="O62" s="121">
        <f t="shared" si="22"/>
        <v>0</v>
      </c>
      <c r="P62" s="121">
        <f t="shared" si="23"/>
        <v>0</v>
      </c>
      <c r="Q62" s="121">
        <f t="shared" si="24"/>
        <v>0</v>
      </c>
    </row>
    <row r="63" spans="1:17" ht="14.25" customHeight="1" x14ac:dyDescent="0.25">
      <c r="A63" s="94" t="s">
        <v>231</v>
      </c>
      <c r="B63" s="94" t="s">
        <v>232</v>
      </c>
      <c r="C63" s="152">
        <f>+C64</f>
        <v>4468</v>
      </c>
      <c r="D63" s="152">
        <f t="shared" ref="D63:I64" si="31">+D64</f>
        <v>4465.3999999999996</v>
      </c>
      <c r="E63" s="152">
        <f t="shared" si="31"/>
        <v>2.6</v>
      </c>
      <c r="F63" s="152">
        <f t="shared" si="4"/>
        <v>4468</v>
      </c>
      <c r="G63" s="152">
        <f t="shared" si="5"/>
        <v>0</v>
      </c>
      <c r="H63" s="152">
        <f>+H64</f>
        <v>0</v>
      </c>
      <c r="I63" s="152">
        <f>+I64</f>
        <v>0</v>
      </c>
      <c r="J63" s="152">
        <f t="shared" si="28"/>
        <v>4468</v>
      </c>
      <c r="K63" s="121"/>
      <c r="L63" s="121"/>
      <c r="M63" s="121"/>
      <c r="N63" s="121"/>
      <c r="O63" s="121">
        <f t="shared" si="22"/>
        <v>0</v>
      </c>
      <c r="P63" s="121">
        <f t="shared" si="23"/>
        <v>2.6000000000003638</v>
      </c>
      <c r="Q63" s="121">
        <f t="shared" si="24"/>
        <v>-3.6370906286720128E-13</v>
      </c>
    </row>
    <row r="64" spans="1:17" ht="14.25" customHeight="1" x14ac:dyDescent="0.2">
      <c r="A64" s="22" t="s">
        <v>54</v>
      </c>
      <c r="B64" s="22" t="s">
        <v>55</v>
      </c>
      <c r="C64" s="154">
        <f>+C65</f>
        <v>4468</v>
      </c>
      <c r="D64" s="154">
        <f t="shared" si="31"/>
        <v>4465.3999999999996</v>
      </c>
      <c r="E64" s="154">
        <f t="shared" si="31"/>
        <v>2.6</v>
      </c>
      <c r="F64" s="154">
        <f t="shared" si="4"/>
        <v>4468</v>
      </c>
      <c r="G64" s="154">
        <f t="shared" si="5"/>
        <v>0</v>
      </c>
      <c r="H64" s="154">
        <f t="shared" si="31"/>
        <v>0</v>
      </c>
      <c r="I64" s="154">
        <f t="shared" si="31"/>
        <v>0</v>
      </c>
      <c r="J64" s="154">
        <f t="shared" si="28"/>
        <v>4468</v>
      </c>
      <c r="K64" s="121"/>
      <c r="L64" s="121"/>
      <c r="M64" s="121"/>
      <c r="N64" s="121"/>
      <c r="O64" s="121">
        <f t="shared" si="22"/>
        <v>0</v>
      </c>
      <c r="P64" s="121">
        <f t="shared" si="23"/>
        <v>2.6000000000003638</v>
      </c>
      <c r="Q64" s="121">
        <f t="shared" si="24"/>
        <v>-3.6370906286720128E-13</v>
      </c>
    </row>
    <row r="65" spans="1:17" ht="14.25" customHeight="1" x14ac:dyDescent="0.2">
      <c r="A65" s="14" t="s">
        <v>72</v>
      </c>
      <c r="B65" s="14" t="s">
        <v>73</v>
      </c>
      <c r="C65" s="155">
        <v>4468</v>
      </c>
      <c r="D65" s="155">
        <v>4465.3999999999996</v>
      </c>
      <c r="E65" s="155">
        <v>2.6</v>
      </c>
      <c r="F65" s="156">
        <f t="shared" si="4"/>
        <v>4468</v>
      </c>
      <c r="G65" s="156">
        <f t="shared" si="5"/>
        <v>0</v>
      </c>
      <c r="H65" s="155">
        <v>0</v>
      </c>
      <c r="I65" s="155"/>
      <c r="J65" s="156">
        <f t="shared" si="28"/>
        <v>4468</v>
      </c>
      <c r="K65" s="121"/>
      <c r="L65" s="121"/>
      <c r="M65" s="121"/>
      <c r="N65" s="121"/>
      <c r="O65" s="121">
        <f t="shared" si="22"/>
        <v>0</v>
      </c>
      <c r="P65" s="121">
        <f t="shared" si="23"/>
        <v>2.6000000000003638</v>
      </c>
      <c r="Q65" s="121">
        <f t="shared" si="24"/>
        <v>-3.6370906286720128E-13</v>
      </c>
    </row>
    <row r="66" spans="1:17" ht="14.25" customHeight="1" x14ac:dyDescent="0.2">
      <c r="A66" s="75" t="s">
        <v>58</v>
      </c>
      <c r="B66" s="76" t="s">
        <v>212</v>
      </c>
      <c r="C66" s="157">
        <f>+C67</f>
        <v>4468</v>
      </c>
      <c r="D66" s="157">
        <f t="shared" ref="D66:I66" si="32">+D67</f>
        <v>4468</v>
      </c>
      <c r="E66" s="157">
        <f t="shared" si="32"/>
        <v>0</v>
      </c>
      <c r="F66" s="157">
        <f t="shared" si="4"/>
        <v>4468</v>
      </c>
      <c r="G66" s="157">
        <f t="shared" si="5"/>
        <v>0</v>
      </c>
      <c r="H66" s="157">
        <f t="shared" si="32"/>
        <v>0</v>
      </c>
      <c r="I66" s="157">
        <f t="shared" si="32"/>
        <v>0</v>
      </c>
      <c r="J66" s="157">
        <f t="shared" si="28"/>
        <v>4468</v>
      </c>
      <c r="K66" s="121"/>
      <c r="L66" s="121">
        <f>+J66</f>
        <v>4468</v>
      </c>
      <c r="M66" s="121">
        <f>+J63</f>
        <v>4468</v>
      </c>
      <c r="N66" s="121">
        <f>+L66-M66</f>
        <v>0</v>
      </c>
      <c r="O66" s="121">
        <f t="shared" si="22"/>
        <v>0</v>
      </c>
      <c r="P66" s="121">
        <f t="shared" si="23"/>
        <v>0</v>
      </c>
      <c r="Q66" s="121">
        <f t="shared" si="24"/>
        <v>0</v>
      </c>
    </row>
    <row r="67" spans="1:17" ht="14.25" customHeight="1" x14ac:dyDescent="0.2">
      <c r="A67" s="26" t="s">
        <v>60</v>
      </c>
      <c r="B67" s="80" t="s">
        <v>205</v>
      </c>
      <c r="C67" s="155">
        <v>4468</v>
      </c>
      <c r="D67" s="155">
        <v>4468</v>
      </c>
      <c r="E67" s="155">
        <v>0</v>
      </c>
      <c r="F67" s="156">
        <f t="shared" si="4"/>
        <v>4468</v>
      </c>
      <c r="G67" s="156">
        <f t="shared" si="5"/>
        <v>0</v>
      </c>
      <c r="H67" s="155">
        <v>0</v>
      </c>
      <c r="I67" s="155"/>
      <c r="J67" s="156">
        <f t="shared" si="28"/>
        <v>4468</v>
      </c>
      <c r="K67" s="121"/>
      <c r="L67" s="121"/>
      <c r="M67" s="121"/>
      <c r="N67" s="121"/>
      <c r="O67" s="121">
        <f t="shared" si="22"/>
        <v>0</v>
      </c>
      <c r="P67" s="121">
        <f t="shared" si="23"/>
        <v>0</v>
      </c>
      <c r="Q67" s="121">
        <f t="shared" si="24"/>
        <v>0</v>
      </c>
    </row>
    <row r="68" spans="1:17" ht="14.25" customHeight="1" x14ac:dyDescent="0.2">
      <c r="A68" s="248" t="s">
        <v>120</v>
      </c>
      <c r="B68" s="249"/>
      <c r="C68" s="115">
        <f>+C7+C63</f>
        <v>253491</v>
      </c>
      <c r="D68" s="115">
        <f t="shared" ref="D68:J68" si="33">+D7+D63</f>
        <v>253205.69999999998</v>
      </c>
      <c r="E68" s="115">
        <f t="shared" si="33"/>
        <v>285.3</v>
      </c>
      <c r="F68" s="115">
        <f t="shared" si="33"/>
        <v>253491</v>
      </c>
      <c r="G68" s="115">
        <f t="shared" si="33"/>
        <v>0</v>
      </c>
      <c r="H68" s="115">
        <f t="shared" si="33"/>
        <v>0</v>
      </c>
      <c r="I68" s="115">
        <f t="shared" si="33"/>
        <v>0</v>
      </c>
      <c r="J68" s="115">
        <f t="shared" si="33"/>
        <v>253491</v>
      </c>
      <c r="K68" s="121"/>
      <c r="L68" s="121">
        <f>+L60+L66</f>
        <v>253491</v>
      </c>
      <c r="M68" s="121">
        <f t="shared" ref="M68:N68" si="34">+M60+M66</f>
        <v>253491</v>
      </c>
      <c r="N68" s="121">
        <f t="shared" si="34"/>
        <v>0</v>
      </c>
      <c r="O68" s="121">
        <f t="shared" si="22"/>
        <v>0</v>
      </c>
      <c r="P68" s="121">
        <f t="shared" si="23"/>
        <v>285.30000000001746</v>
      </c>
      <c r="Q68" s="121">
        <f t="shared" si="24"/>
        <v>-1.7450929590268061E-11</v>
      </c>
    </row>
    <row r="69" spans="1:17" ht="14.25" customHeight="1" x14ac:dyDescent="0.2">
      <c r="A69" s="250" t="s">
        <v>121</v>
      </c>
      <c r="B69" s="251"/>
      <c r="C69" s="129">
        <f>+C71+C72+C73+C70</f>
        <v>253491</v>
      </c>
      <c r="D69" s="129">
        <f t="shared" ref="D69:J69" si="35">+D71+D72+D73+D70</f>
        <v>253491</v>
      </c>
      <c r="E69" s="129">
        <f t="shared" si="35"/>
        <v>0</v>
      </c>
      <c r="F69" s="129">
        <f t="shared" si="35"/>
        <v>253491</v>
      </c>
      <c r="G69" s="129">
        <f t="shared" si="35"/>
        <v>0</v>
      </c>
      <c r="H69" s="129">
        <f t="shared" si="35"/>
        <v>0</v>
      </c>
      <c r="I69" s="129">
        <f t="shared" si="35"/>
        <v>0</v>
      </c>
      <c r="J69" s="129">
        <f t="shared" si="35"/>
        <v>253491</v>
      </c>
      <c r="K69" s="121"/>
      <c r="L69" s="121"/>
      <c r="M69" s="121"/>
      <c r="N69" s="121"/>
      <c r="O69" s="121">
        <f t="shared" si="22"/>
        <v>0</v>
      </c>
      <c r="P69" s="121">
        <f t="shared" si="23"/>
        <v>0</v>
      </c>
      <c r="Q69" s="121">
        <f t="shared" si="24"/>
        <v>0</v>
      </c>
    </row>
    <row r="70" spans="1:17" ht="14.25" customHeight="1" x14ac:dyDescent="0.2">
      <c r="A70" s="60"/>
      <c r="B70" s="62" t="s">
        <v>246</v>
      </c>
      <c r="C70" s="118">
        <f>+C58+C66</f>
        <v>253491</v>
      </c>
      <c r="D70" s="118">
        <f t="shared" ref="D70:J70" si="36">+D58+D66</f>
        <v>253491</v>
      </c>
      <c r="E70" s="118">
        <f t="shared" si="36"/>
        <v>0</v>
      </c>
      <c r="F70" s="118">
        <f t="shared" si="36"/>
        <v>253491</v>
      </c>
      <c r="G70" s="118">
        <f t="shared" si="36"/>
        <v>0</v>
      </c>
      <c r="H70" s="118">
        <f t="shared" si="36"/>
        <v>0</v>
      </c>
      <c r="I70" s="118">
        <f t="shared" si="36"/>
        <v>0</v>
      </c>
      <c r="J70" s="118">
        <f t="shared" si="36"/>
        <v>253491</v>
      </c>
      <c r="K70" s="121"/>
      <c r="L70" s="121"/>
      <c r="M70" s="121"/>
      <c r="N70" s="121"/>
      <c r="O70" s="121">
        <f t="shared" si="22"/>
        <v>0</v>
      </c>
      <c r="P70" s="121">
        <f t="shared" si="23"/>
        <v>0</v>
      </c>
      <c r="Q70" s="121">
        <f t="shared" si="24"/>
        <v>0</v>
      </c>
    </row>
    <row r="71" spans="1:17" ht="14.25" customHeight="1" x14ac:dyDescent="0.2">
      <c r="A71" s="61"/>
      <c r="B71" s="62" t="s">
        <v>129</v>
      </c>
      <c r="C71" s="130"/>
      <c r="D71" s="130"/>
      <c r="E71" s="130"/>
      <c r="F71" s="130"/>
      <c r="G71" s="130"/>
      <c r="H71" s="130"/>
      <c r="I71" s="130"/>
      <c r="J71" s="130"/>
      <c r="K71" s="121"/>
      <c r="L71" s="121"/>
      <c r="M71" s="121"/>
      <c r="N71" s="121"/>
      <c r="O71" s="121">
        <f t="shared" si="22"/>
        <v>0</v>
      </c>
      <c r="P71" s="121">
        <f t="shared" si="23"/>
        <v>0</v>
      </c>
      <c r="Q71" s="121">
        <f t="shared" si="24"/>
        <v>0</v>
      </c>
    </row>
    <row r="72" spans="1:17" ht="14.25" customHeight="1" x14ac:dyDescent="0.2">
      <c r="A72" s="20"/>
      <c r="B72" s="21" t="s">
        <v>244</v>
      </c>
      <c r="C72" s="131">
        <f>+C60</f>
        <v>0</v>
      </c>
      <c r="D72" s="131">
        <f t="shared" ref="D72:J72" si="37">+D60</f>
        <v>0</v>
      </c>
      <c r="E72" s="131">
        <f t="shared" si="37"/>
        <v>0</v>
      </c>
      <c r="F72" s="131">
        <f t="shared" si="37"/>
        <v>0</v>
      </c>
      <c r="G72" s="131">
        <f t="shared" si="37"/>
        <v>0</v>
      </c>
      <c r="H72" s="131">
        <f t="shared" si="37"/>
        <v>0</v>
      </c>
      <c r="I72" s="131">
        <f t="shared" si="37"/>
        <v>0</v>
      </c>
      <c r="J72" s="131">
        <f t="shared" si="37"/>
        <v>0</v>
      </c>
      <c r="K72" s="121"/>
      <c r="L72" s="121"/>
      <c r="M72" s="121"/>
      <c r="N72" s="121"/>
      <c r="O72" s="121">
        <f t="shared" si="22"/>
        <v>0</v>
      </c>
      <c r="P72" s="121">
        <f t="shared" si="23"/>
        <v>0</v>
      </c>
      <c r="Q72" s="121">
        <f t="shared" si="24"/>
        <v>0</v>
      </c>
    </row>
    <row r="73" spans="1:17" ht="14.25" customHeight="1" x14ac:dyDescent="0.2">
      <c r="A73" s="20"/>
      <c r="B73" s="21" t="s">
        <v>245</v>
      </c>
      <c r="C73" s="131"/>
      <c r="D73" s="131"/>
      <c r="E73" s="131"/>
      <c r="F73" s="131"/>
      <c r="G73" s="131"/>
      <c r="H73" s="131"/>
      <c r="I73" s="131"/>
      <c r="J73" s="131"/>
      <c r="K73" s="121"/>
      <c r="L73" s="121"/>
      <c r="M73" s="121"/>
      <c r="N73" s="121"/>
      <c r="O73" s="121">
        <f t="shared" si="22"/>
        <v>0</v>
      </c>
      <c r="P73" s="121">
        <f t="shared" si="23"/>
        <v>0</v>
      </c>
      <c r="Q73" s="121">
        <f t="shared" si="24"/>
        <v>0</v>
      </c>
    </row>
    <row r="74" spans="1:17" ht="14.25" customHeight="1" x14ac:dyDescent="0.2">
      <c r="A74" s="20"/>
      <c r="B74" s="21" t="s">
        <v>280</v>
      </c>
      <c r="C74" s="131"/>
      <c r="D74" s="131"/>
      <c r="E74" s="131"/>
      <c r="F74" s="131"/>
      <c r="G74" s="131"/>
      <c r="H74" s="131"/>
      <c r="I74" s="131"/>
      <c r="J74" s="131"/>
      <c r="K74" s="121"/>
      <c r="L74" s="121"/>
      <c r="M74" s="121"/>
      <c r="N74" s="121"/>
      <c r="O74" s="121"/>
      <c r="P74" s="121"/>
      <c r="Q74" s="121"/>
    </row>
    <row r="75" spans="1:17" ht="14.25" customHeight="1" x14ac:dyDescent="0.2">
      <c r="A75" s="20"/>
      <c r="B75" s="21" t="s">
        <v>266</v>
      </c>
      <c r="C75" s="131"/>
      <c r="D75" s="131"/>
      <c r="E75" s="131"/>
      <c r="F75" s="131"/>
      <c r="G75" s="131"/>
      <c r="H75" s="131"/>
      <c r="I75" s="131"/>
      <c r="J75" s="131"/>
      <c r="K75" s="121"/>
      <c r="L75" s="121"/>
      <c r="M75" s="121"/>
      <c r="N75" s="121"/>
      <c r="O75" s="121">
        <f>+G75+H75+I75</f>
        <v>0</v>
      </c>
      <c r="P75" s="121">
        <f>+J75-D75</f>
        <v>0</v>
      </c>
      <c r="Q75" s="121">
        <f>+E75-P75</f>
        <v>0</v>
      </c>
    </row>
    <row r="76" spans="1:17" ht="14.25" customHeight="1" x14ac:dyDescent="0.2">
      <c r="A76" s="253" t="s">
        <v>126</v>
      </c>
      <c r="B76" s="253"/>
      <c r="C76" s="131">
        <f>+C69-C68</f>
        <v>0</v>
      </c>
      <c r="D76" s="131">
        <f t="shared" ref="D76:J76" si="38">+D69-D68</f>
        <v>285.30000000001746</v>
      </c>
      <c r="E76" s="131">
        <f t="shared" si="38"/>
        <v>-285.3</v>
      </c>
      <c r="F76" s="131">
        <f t="shared" si="38"/>
        <v>0</v>
      </c>
      <c r="G76" s="131">
        <f t="shared" si="38"/>
        <v>0</v>
      </c>
      <c r="H76" s="131">
        <f t="shared" si="38"/>
        <v>0</v>
      </c>
      <c r="I76" s="131">
        <f t="shared" si="38"/>
        <v>0</v>
      </c>
      <c r="J76" s="131">
        <f t="shared" si="38"/>
        <v>0</v>
      </c>
      <c r="K76" s="121"/>
      <c r="L76" s="121"/>
      <c r="M76" s="121"/>
      <c r="N76" s="121"/>
      <c r="O76" s="121">
        <f>+G76+H76+I76</f>
        <v>0</v>
      </c>
      <c r="P76" s="121">
        <f>+J76-D76</f>
        <v>-285.30000000001746</v>
      </c>
      <c r="Q76" s="121">
        <f>+E76-P76</f>
        <v>1.7450929590268061E-11</v>
      </c>
    </row>
    <row r="77" spans="1:17" ht="14.25" customHeight="1" x14ac:dyDescent="0.2">
      <c r="I77" s="121">
        <f>G76+I76</f>
        <v>0</v>
      </c>
    </row>
    <row r="80" spans="1:17" ht="14.25" customHeight="1" x14ac:dyDescent="0.2">
      <c r="A80" s="247" t="s">
        <v>328</v>
      </c>
      <c r="B80" s="247"/>
      <c r="C80" s="247"/>
      <c r="D80" s="247"/>
      <c r="E80" s="247"/>
      <c r="F80" s="247"/>
      <c r="G80" s="247"/>
      <c r="H80" s="247"/>
      <c r="I80" s="247"/>
      <c r="J80" s="247"/>
    </row>
    <row r="81" spans="1:10" ht="14.25" customHeight="1" x14ac:dyDescent="0.2">
      <c r="A81" s="5"/>
      <c r="B81" s="5"/>
      <c r="C81" s="9"/>
      <c r="D81" s="9"/>
      <c r="E81" s="6"/>
    </row>
    <row r="82" spans="1:10" ht="14.25" customHeight="1" x14ac:dyDescent="0.2">
      <c r="A82" s="247" t="s">
        <v>329</v>
      </c>
      <c r="B82" s="247"/>
      <c r="C82" s="247"/>
      <c r="D82" s="247"/>
      <c r="E82" s="247"/>
      <c r="F82" s="247"/>
      <c r="G82" s="247"/>
      <c r="H82" s="247"/>
      <c r="I82" s="247"/>
      <c r="J82" s="247"/>
    </row>
    <row r="83" spans="1:10" ht="14.25" customHeight="1" x14ac:dyDescent="0.2">
      <c r="A83" s="5"/>
      <c r="B83" s="5"/>
      <c r="C83" s="9"/>
      <c r="D83" s="9"/>
      <c r="E83" s="6"/>
    </row>
  </sheetData>
  <mergeCells count="5">
    <mergeCell ref="A68:B68"/>
    <mergeCell ref="A69:B69"/>
    <mergeCell ref="A76:B76"/>
    <mergeCell ref="A80:J80"/>
    <mergeCell ref="A82:J82"/>
  </mergeCells>
  <pageMargins left="0.7" right="0.7" top="0.75" bottom="0.7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4"/>
  <sheetViews>
    <sheetView workbookViewId="0">
      <pane xSplit="3" ySplit="5" topLeftCell="D79" activePane="bottomRight" state="frozen"/>
      <selection pane="topRight" activeCell="D1" sqref="D1"/>
      <selection pane="bottomLeft" activeCell="A5" sqref="A5"/>
      <selection pane="bottomRight" activeCell="H11" sqref="H11"/>
    </sheetView>
  </sheetViews>
  <sheetFormatPr defaultRowHeight="14.25" customHeight="1" x14ac:dyDescent="0.2"/>
  <cols>
    <col min="1" max="1" width="5.28515625" style="1" customWidth="1"/>
    <col min="2" max="2" width="12.7109375" style="1" customWidth="1"/>
    <col min="3" max="3" width="35" style="1" customWidth="1"/>
    <col min="4" max="4" width="13" style="1" customWidth="1"/>
    <col min="5" max="5" width="14" style="1" customWidth="1"/>
    <col min="6" max="6" width="11.85546875" style="1" bestFit="1" customWidth="1"/>
    <col min="7" max="7" width="11.28515625" style="1" bestFit="1" customWidth="1"/>
    <col min="8" max="8" width="14.5703125" style="1" customWidth="1"/>
    <col min="9" max="9" width="10.42578125" style="1" customWidth="1"/>
    <col min="10" max="10" width="11.5703125" style="1" customWidth="1"/>
    <col min="11" max="11" width="12.140625" style="1" customWidth="1"/>
    <col min="12" max="16384" width="9.140625" style="1"/>
  </cols>
  <sheetData>
    <row r="2" spans="1:19" ht="14.25" customHeight="1" x14ac:dyDescent="0.2">
      <c r="D2" s="1" t="s">
        <v>357</v>
      </c>
    </row>
    <row r="4" spans="1:19" ht="51" x14ac:dyDescent="0.2">
      <c r="A4" s="257"/>
      <c r="B4" s="25"/>
      <c r="C4" s="16"/>
      <c r="D4" s="17" t="s">
        <v>296</v>
      </c>
      <c r="E4" s="17" t="s">
        <v>352</v>
      </c>
      <c r="F4" s="17" t="s">
        <v>293</v>
      </c>
      <c r="G4" s="17" t="s">
        <v>297</v>
      </c>
      <c r="H4" s="17" t="s">
        <v>295</v>
      </c>
      <c r="I4" s="17" t="s">
        <v>90</v>
      </c>
      <c r="J4" s="17" t="s">
        <v>209</v>
      </c>
      <c r="K4" s="17" t="s">
        <v>290</v>
      </c>
      <c r="Q4" s="15"/>
      <c r="R4" s="15" t="s">
        <v>269</v>
      </c>
      <c r="S4" s="15"/>
    </row>
    <row r="5" spans="1:19" ht="14.25" customHeight="1" thickBot="1" x14ac:dyDescent="0.25">
      <c r="A5" s="258"/>
      <c r="B5" s="183" t="s">
        <v>124</v>
      </c>
      <c r="C5" s="183" t="s">
        <v>125</v>
      </c>
      <c r="D5" s="184">
        <v>1</v>
      </c>
      <c r="E5" s="184">
        <v>2</v>
      </c>
      <c r="F5" s="184">
        <v>3</v>
      </c>
      <c r="G5" s="184" t="s">
        <v>127</v>
      </c>
      <c r="H5" s="184" t="s">
        <v>128</v>
      </c>
      <c r="I5" s="184">
        <v>6</v>
      </c>
      <c r="J5" s="184" t="s">
        <v>132</v>
      </c>
      <c r="K5" s="184" t="s">
        <v>133</v>
      </c>
      <c r="Q5" s="114" t="s">
        <v>271</v>
      </c>
      <c r="R5" s="15" t="s">
        <v>268</v>
      </c>
      <c r="S5" s="15" t="s">
        <v>270</v>
      </c>
    </row>
    <row r="6" spans="1:19" ht="14.25" customHeight="1" x14ac:dyDescent="0.2">
      <c r="A6" s="259" t="s">
        <v>242</v>
      </c>
      <c r="B6" s="169"/>
      <c r="C6" s="169" t="s">
        <v>266</v>
      </c>
      <c r="D6" s="170"/>
      <c r="E6" s="170">
        <v>6740</v>
      </c>
      <c r="F6" s="170"/>
      <c r="G6" s="170"/>
      <c r="H6" s="170"/>
      <c r="I6" s="170"/>
      <c r="J6" s="170"/>
      <c r="K6" s="171"/>
    </row>
    <row r="7" spans="1:19" ht="14.25" customHeight="1" x14ac:dyDescent="0.2">
      <c r="A7" s="260"/>
      <c r="B7" s="51">
        <v>70106</v>
      </c>
      <c r="C7" s="51" t="s">
        <v>0</v>
      </c>
      <c r="D7" s="158"/>
      <c r="E7" s="158"/>
      <c r="F7" s="158"/>
      <c r="G7" s="158"/>
      <c r="H7" s="158"/>
      <c r="I7" s="158"/>
      <c r="J7" s="158"/>
      <c r="K7" s="172"/>
    </row>
    <row r="8" spans="1:19" ht="14.25" customHeight="1" x14ac:dyDescent="0.2">
      <c r="A8" s="260"/>
      <c r="B8" s="52" t="s">
        <v>1</v>
      </c>
      <c r="C8" s="52" t="s">
        <v>2</v>
      </c>
      <c r="D8" s="159">
        <f>+D9</f>
        <v>80000</v>
      </c>
      <c r="E8" s="159">
        <f t="shared" ref="E8:K9" si="0">+E9</f>
        <v>56500</v>
      </c>
      <c r="F8" s="159">
        <f t="shared" si="0"/>
        <v>23500</v>
      </c>
      <c r="G8" s="159">
        <f>E8+F8</f>
        <v>80000</v>
      </c>
      <c r="H8" s="159">
        <f t="shared" si="0"/>
        <v>0</v>
      </c>
      <c r="I8" s="159">
        <f t="shared" si="0"/>
        <v>0</v>
      </c>
      <c r="J8" s="159">
        <f t="shared" si="0"/>
        <v>0</v>
      </c>
      <c r="K8" s="173">
        <f t="shared" si="0"/>
        <v>80000</v>
      </c>
    </row>
    <row r="9" spans="1:19" ht="14.25" customHeight="1" x14ac:dyDescent="0.2">
      <c r="A9" s="260"/>
      <c r="B9" s="53" t="s">
        <v>54</v>
      </c>
      <c r="C9" s="53" t="s">
        <v>55</v>
      </c>
      <c r="D9" s="160">
        <f>+D10</f>
        <v>80000</v>
      </c>
      <c r="E9" s="160">
        <f t="shared" si="0"/>
        <v>56500</v>
      </c>
      <c r="F9" s="160">
        <f t="shared" si="0"/>
        <v>23500</v>
      </c>
      <c r="G9" s="159">
        <f t="shared" ref="G9:G15" si="1">E9+F9</f>
        <v>80000</v>
      </c>
      <c r="H9" s="160">
        <f t="shared" si="0"/>
        <v>0</v>
      </c>
      <c r="I9" s="160">
        <f t="shared" si="0"/>
        <v>0</v>
      </c>
      <c r="J9" s="160">
        <f t="shared" si="0"/>
        <v>0</v>
      </c>
      <c r="K9" s="174">
        <f t="shared" si="0"/>
        <v>80000</v>
      </c>
    </row>
    <row r="10" spans="1:19" ht="14.25" customHeight="1" x14ac:dyDescent="0.2">
      <c r="A10" s="260"/>
      <c r="B10" s="54" t="s">
        <v>72</v>
      </c>
      <c r="C10" s="54" t="s">
        <v>73</v>
      </c>
      <c r="D10" s="161">
        <v>80000</v>
      </c>
      <c r="E10" s="161">
        <v>56500</v>
      </c>
      <c r="F10" s="161">
        <v>23500</v>
      </c>
      <c r="G10" s="159">
        <f t="shared" si="1"/>
        <v>80000</v>
      </c>
      <c r="H10" s="161">
        <f>+D10-G10</f>
        <v>0</v>
      </c>
      <c r="I10" s="161"/>
      <c r="J10" s="161"/>
      <c r="K10" s="175">
        <f>+D10+I68+J10</f>
        <v>80000</v>
      </c>
    </row>
    <row r="11" spans="1:19" ht="14.25" customHeight="1" x14ac:dyDescent="0.2">
      <c r="A11" s="260"/>
      <c r="B11" s="23" t="s">
        <v>58</v>
      </c>
      <c r="C11" s="23" t="s">
        <v>59</v>
      </c>
      <c r="D11" s="128">
        <f>+D12</f>
        <v>0</v>
      </c>
      <c r="E11" s="128">
        <f t="shared" ref="E11:J11" si="2">+E12</f>
        <v>0</v>
      </c>
      <c r="F11" s="128">
        <f t="shared" si="2"/>
        <v>0</v>
      </c>
      <c r="G11" s="159">
        <f t="shared" si="1"/>
        <v>0</v>
      </c>
      <c r="H11" s="128">
        <f t="shared" ref="H11" si="3">+D11-G11</f>
        <v>0</v>
      </c>
      <c r="I11" s="128">
        <f t="shared" si="2"/>
        <v>0</v>
      </c>
      <c r="J11" s="128">
        <f t="shared" si="2"/>
        <v>0</v>
      </c>
      <c r="K11" s="176">
        <f t="shared" ref="K11" si="4">+D11+I11</f>
        <v>0</v>
      </c>
    </row>
    <row r="12" spans="1:19" ht="14.25" customHeight="1" x14ac:dyDescent="0.2">
      <c r="A12" s="260"/>
      <c r="B12" s="14" t="s">
        <v>60</v>
      </c>
      <c r="C12" s="14" t="s">
        <v>61</v>
      </c>
      <c r="D12" s="125"/>
      <c r="E12" s="125"/>
      <c r="F12" s="125">
        <f>D12-E12</f>
        <v>0</v>
      </c>
      <c r="G12" s="159">
        <f t="shared" si="1"/>
        <v>0</v>
      </c>
      <c r="H12" s="126"/>
      <c r="I12" s="125"/>
      <c r="J12" s="125"/>
      <c r="K12" s="177">
        <f t="shared" ref="K12" si="5">+D12+I12+J12</f>
        <v>0</v>
      </c>
    </row>
    <row r="13" spans="1:19" ht="14.25" customHeight="1" x14ac:dyDescent="0.2">
      <c r="A13" s="260"/>
      <c r="B13" s="55" t="s">
        <v>62</v>
      </c>
      <c r="C13" s="55" t="s">
        <v>63</v>
      </c>
      <c r="D13" s="163">
        <f>+D15+D14</f>
        <v>80000</v>
      </c>
      <c r="E13" s="163">
        <f t="shared" ref="E13:K13" si="6">+E15+E14</f>
        <v>65482.6</v>
      </c>
      <c r="F13" s="163">
        <f t="shared" si="6"/>
        <v>14517.4</v>
      </c>
      <c r="G13" s="159">
        <f t="shared" si="1"/>
        <v>80000</v>
      </c>
      <c r="H13" s="163">
        <f t="shared" si="6"/>
        <v>0</v>
      </c>
      <c r="I13" s="163">
        <f t="shared" si="6"/>
        <v>0</v>
      </c>
      <c r="J13" s="163">
        <f t="shared" si="6"/>
        <v>0</v>
      </c>
      <c r="K13" s="178">
        <f t="shared" si="6"/>
        <v>80000</v>
      </c>
    </row>
    <row r="14" spans="1:19" ht="14.25" customHeight="1" x14ac:dyDescent="0.2">
      <c r="A14" s="260"/>
      <c r="B14" s="54" t="s">
        <v>66</v>
      </c>
      <c r="C14" s="54" t="s">
        <v>67</v>
      </c>
      <c r="D14" s="161">
        <v>73260</v>
      </c>
      <c r="E14" s="161">
        <v>65482.6</v>
      </c>
      <c r="F14" s="161">
        <v>7777.4</v>
      </c>
      <c r="G14" s="159">
        <f t="shared" si="1"/>
        <v>73260</v>
      </c>
      <c r="H14" s="161">
        <f>+D14-G14</f>
        <v>0</v>
      </c>
      <c r="I14" s="161"/>
      <c r="J14" s="161"/>
      <c r="K14" s="175">
        <f>+D14+I70+J14</f>
        <v>73260</v>
      </c>
    </row>
    <row r="15" spans="1:19" ht="14.25" customHeight="1" x14ac:dyDescent="0.2">
      <c r="A15" s="260"/>
      <c r="B15" s="54" t="s">
        <v>240</v>
      </c>
      <c r="C15" s="54" t="s">
        <v>241</v>
      </c>
      <c r="D15" s="161">
        <v>6740</v>
      </c>
      <c r="E15" s="161"/>
      <c r="F15" s="161">
        <v>6740</v>
      </c>
      <c r="G15" s="159">
        <f t="shared" si="1"/>
        <v>6740</v>
      </c>
      <c r="H15" s="161">
        <f>+D15-G15</f>
        <v>0</v>
      </c>
      <c r="I15" s="161"/>
      <c r="J15" s="161"/>
      <c r="K15" s="175">
        <f>+D15+I71+J15</f>
        <v>6740</v>
      </c>
    </row>
    <row r="16" spans="1:19" ht="14.25" customHeight="1" thickBot="1" x14ac:dyDescent="0.25">
      <c r="A16" s="261"/>
      <c r="B16" s="179"/>
      <c r="C16" s="180" t="s">
        <v>126</v>
      </c>
      <c r="D16" s="181"/>
      <c r="E16" s="181">
        <f>+E6+E13-E8</f>
        <v>15722.600000000006</v>
      </c>
      <c r="F16" s="181"/>
      <c r="G16" s="159"/>
      <c r="H16" s="181">
        <f t="shared" ref="H16:K16" si="7">+H6+H11+H13-H8</f>
        <v>0</v>
      </c>
      <c r="I16" s="181">
        <f t="shared" si="7"/>
        <v>0</v>
      </c>
      <c r="J16" s="181">
        <f t="shared" si="7"/>
        <v>0</v>
      </c>
      <c r="K16" s="182">
        <f t="shared" si="7"/>
        <v>0</v>
      </c>
    </row>
    <row r="17" spans="1:11" ht="14.25" customHeight="1" x14ac:dyDescent="0.2">
      <c r="A17" s="259" t="s">
        <v>243</v>
      </c>
      <c r="B17" s="169"/>
      <c r="C17" s="169" t="s">
        <v>266</v>
      </c>
      <c r="D17" s="170"/>
      <c r="E17" s="170">
        <v>24710.3</v>
      </c>
      <c r="F17" s="170"/>
      <c r="G17" s="170"/>
      <c r="H17" s="170"/>
      <c r="I17" s="170"/>
      <c r="J17" s="170"/>
      <c r="K17" s="171"/>
    </row>
    <row r="18" spans="1:11" ht="14.25" customHeight="1" x14ac:dyDescent="0.2">
      <c r="A18" s="260"/>
      <c r="B18" s="51">
        <v>70106</v>
      </c>
      <c r="C18" s="51" t="s">
        <v>0</v>
      </c>
      <c r="D18" s="158"/>
      <c r="E18" s="158"/>
      <c r="F18" s="158"/>
      <c r="G18" s="158"/>
      <c r="H18" s="158"/>
      <c r="I18" s="158"/>
      <c r="J18" s="158"/>
      <c r="K18" s="172"/>
    </row>
    <row r="19" spans="1:11" ht="14.25" customHeight="1" x14ac:dyDescent="0.2">
      <c r="A19" s="260"/>
      <c r="B19" s="52" t="s">
        <v>1</v>
      </c>
      <c r="C19" s="52" t="s">
        <v>2</v>
      </c>
      <c r="D19" s="159">
        <f>+D20</f>
        <v>50000</v>
      </c>
      <c r="E19" s="159">
        <f t="shared" ref="E19:K20" si="8">+E20</f>
        <v>10000</v>
      </c>
      <c r="F19" s="159">
        <f t="shared" si="8"/>
        <v>40000</v>
      </c>
      <c r="G19" s="159">
        <f t="shared" si="8"/>
        <v>50000</v>
      </c>
      <c r="H19" s="159">
        <f t="shared" si="8"/>
        <v>0</v>
      </c>
      <c r="I19" s="159">
        <f t="shared" si="8"/>
        <v>0</v>
      </c>
      <c r="J19" s="159">
        <f t="shared" si="8"/>
        <v>0</v>
      </c>
      <c r="K19" s="173">
        <f t="shared" si="8"/>
        <v>50000</v>
      </c>
    </row>
    <row r="20" spans="1:11" ht="14.25" customHeight="1" x14ac:dyDescent="0.2">
      <c r="A20" s="260"/>
      <c r="B20" s="53" t="s">
        <v>54</v>
      </c>
      <c r="C20" s="53" t="s">
        <v>55</v>
      </c>
      <c r="D20" s="160">
        <f>+D21</f>
        <v>50000</v>
      </c>
      <c r="E20" s="160">
        <f t="shared" si="8"/>
        <v>10000</v>
      </c>
      <c r="F20" s="160">
        <f t="shared" si="8"/>
        <v>40000</v>
      </c>
      <c r="G20" s="160">
        <f t="shared" si="8"/>
        <v>50000</v>
      </c>
      <c r="H20" s="160">
        <f t="shared" si="8"/>
        <v>0</v>
      </c>
      <c r="I20" s="160">
        <f t="shared" si="8"/>
        <v>0</v>
      </c>
      <c r="J20" s="160">
        <f t="shared" si="8"/>
        <v>0</v>
      </c>
      <c r="K20" s="174">
        <f t="shared" si="8"/>
        <v>50000</v>
      </c>
    </row>
    <row r="21" spans="1:11" ht="14.25" customHeight="1" x14ac:dyDescent="0.2">
      <c r="A21" s="260"/>
      <c r="B21" s="54" t="s">
        <v>72</v>
      </c>
      <c r="C21" s="54" t="s">
        <v>73</v>
      </c>
      <c r="D21" s="161">
        <v>50000</v>
      </c>
      <c r="E21" s="161">
        <v>10000</v>
      </c>
      <c r="F21" s="161">
        <v>40000</v>
      </c>
      <c r="G21" s="162">
        <f t="shared" ref="G21:G23" si="9">+E21+F21</f>
        <v>50000</v>
      </c>
      <c r="H21" s="161">
        <f>+D21-G21</f>
        <v>0</v>
      </c>
      <c r="I21" s="161"/>
      <c r="J21" s="161"/>
      <c r="K21" s="175">
        <f>+D21+I79+J21</f>
        <v>50000</v>
      </c>
    </row>
    <row r="22" spans="1:11" ht="14.25" customHeight="1" x14ac:dyDescent="0.2">
      <c r="A22" s="260"/>
      <c r="B22" s="23" t="s">
        <v>58</v>
      </c>
      <c r="C22" s="23" t="s">
        <v>59</v>
      </c>
      <c r="D22" s="128">
        <f>+D23</f>
        <v>0</v>
      </c>
      <c r="E22" s="128">
        <f t="shared" ref="E22:J22" si="10">+E23</f>
        <v>0</v>
      </c>
      <c r="F22" s="128">
        <f t="shared" si="10"/>
        <v>0</v>
      </c>
      <c r="G22" s="128">
        <f t="shared" si="9"/>
        <v>0</v>
      </c>
      <c r="H22" s="128">
        <f t="shared" ref="H22:H23" si="11">+D22-G22</f>
        <v>0</v>
      </c>
      <c r="I22" s="128">
        <f t="shared" si="10"/>
        <v>0</v>
      </c>
      <c r="J22" s="128">
        <f t="shared" si="10"/>
        <v>0</v>
      </c>
      <c r="K22" s="176">
        <f>+D22+I22+J22</f>
        <v>0</v>
      </c>
    </row>
    <row r="23" spans="1:11" ht="14.25" customHeight="1" x14ac:dyDescent="0.2">
      <c r="A23" s="260"/>
      <c r="B23" s="14" t="s">
        <v>60</v>
      </c>
      <c r="C23" s="14" t="s">
        <v>61</v>
      </c>
      <c r="D23" s="125"/>
      <c r="E23" s="125"/>
      <c r="F23" s="125"/>
      <c r="G23" s="126">
        <f t="shared" si="9"/>
        <v>0</v>
      </c>
      <c r="H23" s="126">
        <f t="shared" si="11"/>
        <v>0</v>
      </c>
      <c r="I23" s="125"/>
      <c r="J23" s="125"/>
      <c r="K23" s="177">
        <f t="shared" ref="K23" si="12">+D23+I23+J23</f>
        <v>0</v>
      </c>
    </row>
    <row r="24" spans="1:11" ht="14.25" customHeight="1" x14ac:dyDescent="0.2">
      <c r="A24" s="260"/>
      <c r="B24" s="55" t="s">
        <v>62</v>
      </c>
      <c r="C24" s="55" t="s">
        <v>63</v>
      </c>
      <c r="D24" s="163">
        <f>+D26+D25</f>
        <v>50000</v>
      </c>
      <c r="E24" s="163">
        <f t="shared" ref="E24:K24" si="13">+E26+E25</f>
        <v>3895</v>
      </c>
      <c r="F24" s="163">
        <f t="shared" si="13"/>
        <v>46105</v>
      </c>
      <c r="G24" s="163">
        <f t="shared" si="13"/>
        <v>50000</v>
      </c>
      <c r="H24" s="163">
        <f t="shared" si="13"/>
        <v>0</v>
      </c>
      <c r="I24" s="163">
        <f t="shared" si="13"/>
        <v>0</v>
      </c>
      <c r="J24" s="163">
        <f t="shared" si="13"/>
        <v>0</v>
      </c>
      <c r="K24" s="178">
        <f t="shared" si="13"/>
        <v>50000</v>
      </c>
    </row>
    <row r="25" spans="1:11" ht="14.25" customHeight="1" x14ac:dyDescent="0.2">
      <c r="A25" s="260"/>
      <c r="B25" s="54" t="s">
        <v>66</v>
      </c>
      <c r="C25" s="54" t="s">
        <v>67</v>
      </c>
      <c r="D25" s="161">
        <v>25289.7</v>
      </c>
      <c r="E25" s="161">
        <v>3895</v>
      </c>
      <c r="F25" s="161">
        <v>21394.7</v>
      </c>
      <c r="G25" s="162">
        <f t="shared" ref="G25:G26" si="14">+E25+F25</f>
        <v>25289.7</v>
      </c>
      <c r="H25" s="161">
        <f>+D25-G25</f>
        <v>0</v>
      </c>
      <c r="I25" s="161"/>
      <c r="J25" s="161"/>
      <c r="K25" s="175">
        <f>+D25+I81+J25</f>
        <v>25289.7</v>
      </c>
    </row>
    <row r="26" spans="1:11" ht="14.25" customHeight="1" x14ac:dyDescent="0.2">
      <c r="A26" s="260"/>
      <c r="B26" s="54" t="s">
        <v>240</v>
      </c>
      <c r="C26" s="54" t="s">
        <v>241</v>
      </c>
      <c r="D26" s="161">
        <v>24710.3</v>
      </c>
      <c r="E26" s="161"/>
      <c r="F26" s="161">
        <v>24710.3</v>
      </c>
      <c r="G26" s="162">
        <f t="shared" si="14"/>
        <v>24710.3</v>
      </c>
      <c r="H26" s="161">
        <f>+D26-G26</f>
        <v>0</v>
      </c>
      <c r="I26" s="161"/>
      <c r="J26" s="161"/>
      <c r="K26" s="175">
        <f>+D26+I82+J26</f>
        <v>24710.3</v>
      </c>
    </row>
    <row r="27" spans="1:11" ht="14.25" customHeight="1" thickBot="1" x14ac:dyDescent="0.25">
      <c r="A27" s="261"/>
      <c r="B27" s="179"/>
      <c r="C27" s="180" t="s">
        <v>126</v>
      </c>
      <c r="D27" s="181">
        <f>+D17+D22+D24-D19</f>
        <v>0</v>
      </c>
      <c r="E27" s="181">
        <f t="shared" ref="E27:K27" si="15">+E17+E22+E24-E19</f>
        <v>18605.3</v>
      </c>
      <c r="F27" s="181"/>
      <c r="G27" s="181"/>
      <c r="H27" s="181">
        <f t="shared" si="15"/>
        <v>0</v>
      </c>
      <c r="I27" s="181">
        <f t="shared" si="15"/>
        <v>0</v>
      </c>
      <c r="J27" s="181">
        <f t="shared" si="15"/>
        <v>0</v>
      </c>
      <c r="K27" s="182">
        <f t="shared" si="15"/>
        <v>0</v>
      </c>
    </row>
    <row r="28" spans="1:11" ht="14.25" customHeight="1" x14ac:dyDescent="0.2">
      <c r="A28" s="262" t="s">
        <v>272</v>
      </c>
      <c r="B28" s="167"/>
      <c r="C28" s="167" t="s">
        <v>266</v>
      </c>
      <c r="D28" s="168"/>
      <c r="E28" s="168">
        <v>1655.5</v>
      </c>
      <c r="F28" s="168"/>
      <c r="G28" s="168"/>
      <c r="H28" s="168"/>
      <c r="I28" s="168"/>
      <c r="J28" s="168"/>
      <c r="K28" s="168"/>
    </row>
    <row r="29" spans="1:11" ht="14.25" customHeight="1" x14ac:dyDescent="0.2">
      <c r="A29" s="263"/>
      <c r="B29" s="51">
        <v>70106</v>
      </c>
      <c r="C29" s="51" t="s">
        <v>0</v>
      </c>
      <c r="D29" s="158"/>
      <c r="E29" s="158"/>
      <c r="F29" s="158"/>
      <c r="G29" s="158"/>
      <c r="H29" s="158"/>
      <c r="I29" s="158"/>
      <c r="J29" s="158"/>
      <c r="K29" s="158"/>
    </row>
    <row r="30" spans="1:11" ht="14.25" customHeight="1" x14ac:dyDescent="0.2">
      <c r="A30" s="263"/>
      <c r="B30" s="52" t="s">
        <v>1</v>
      </c>
      <c r="C30" s="52" t="s">
        <v>2</v>
      </c>
      <c r="D30" s="159">
        <f>+D31</f>
        <v>20000</v>
      </c>
      <c r="E30" s="159">
        <f t="shared" ref="E30:K31" si="16">+E31</f>
        <v>11930.8</v>
      </c>
      <c r="F30" s="159">
        <f t="shared" si="16"/>
        <v>8069.2</v>
      </c>
      <c r="G30" s="159">
        <f t="shared" si="16"/>
        <v>20000</v>
      </c>
      <c r="H30" s="159">
        <f t="shared" si="16"/>
        <v>0</v>
      </c>
      <c r="I30" s="159">
        <f t="shared" si="16"/>
        <v>0</v>
      </c>
      <c r="J30" s="159">
        <f t="shared" si="16"/>
        <v>0</v>
      </c>
      <c r="K30" s="159">
        <f t="shared" si="16"/>
        <v>20000</v>
      </c>
    </row>
    <row r="31" spans="1:11" ht="14.25" customHeight="1" x14ac:dyDescent="0.2">
      <c r="A31" s="263"/>
      <c r="B31" s="53" t="s">
        <v>54</v>
      </c>
      <c r="C31" s="53" t="s">
        <v>55</v>
      </c>
      <c r="D31" s="160">
        <f>+D32</f>
        <v>20000</v>
      </c>
      <c r="E31" s="160">
        <f t="shared" si="16"/>
        <v>11930.8</v>
      </c>
      <c r="F31" s="160">
        <f t="shared" si="16"/>
        <v>8069.2</v>
      </c>
      <c r="G31" s="160">
        <f t="shared" si="16"/>
        <v>20000</v>
      </c>
      <c r="H31" s="160">
        <f t="shared" si="16"/>
        <v>0</v>
      </c>
      <c r="I31" s="160">
        <f t="shared" si="16"/>
        <v>0</v>
      </c>
      <c r="J31" s="160">
        <f t="shared" si="16"/>
        <v>0</v>
      </c>
      <c r="K31" s="160">
        <f t="shared" si="16"/>
        <v>20000</v>
      </c>
    </row>
    <row r="32" spans="1:11" ht="14.25" customHeight="1" x14ac:dyDescent="0.2">
      <c r="A32" s="263"/>
      <c r="B32" s="54" t="s">
        <v>72</v>
      </c>
      <c r="C32" s="54" t="s">
        <v>73</v>
      </c>
      <c r="D32" s="161">
        <v>20000</v>
      </c>
      <c r="E32" s="161">
        <v>11930.8</v>
      </c>
      <c r="F32" s="161">
        <v>8069.2</v>
      </c>
      <c r="G32" s="162">
        <f t="shared" ref="G32:G34" si="17">+E32+F32</f>
        <v>20000</v>
      </c>
      <c r="H32" s="161">
        <f>+D32-G32</f>
        <v>0</v>
      </c>
      <c r="I32" s="161"/>
      <c r="J32" s="161"/>
      <c r="K32" s="162">
        <f>+D32+I90+J32</f>
        <v>20000</v>
      </c>
    </row>
    <row r="33" spans="1:13" ht="14.25" customHeight="1" x14ac:dyDescent="0.2">
      <c r="A33" s="263"/>
      <c r="B33" s="23" t="s">
        <v>58</v>
      </c>
      <c r="C33" s="23" t="s">
        <v>59</v>
      </c>
      <c r="D33" s="128">
        <f>+D34</f>
        <v>0</v>
      </c>
      <c r="E33" s="128">
        <f t="shared" ref="E33:J33" si="18">+E34</f>
        <v>0</v>
      </c>
      <c r="F33" s="128">
        <f t="shared" si="18"/>
        <v>0</v>
      </c>
      <c r="G33" s="128">
        <f t="shared" si="17"/>
        <v>0</v>
      </c>
      <c r="H33" s="128">
        <f t="shared" ref="H33:H34" si="19">+D33-G33</f>
        <v>0</v>
      </c>
      <c r="I33" s="128">
        <f t="shared" si="18"/>
        <v>0</v>
      </c>
      <c r="J33" s="128">
        <f t="shared" si="18"/>
        <v>0</v>
      </c>
      <c r="K33" s="128">
        <f t="shared" ref="K33" si="20">+D33+I33</f>
        <v>0</v>
      </c>
    </row>
    <row r="34" spans="1:13" ht="14.25" customHeight="1" x14ac:dyDescent="0.2">
      <c r="A34" s="263"/>
      <c r="B34" s="14" t="s">
        <v>60</v>
      </c>
      <c r="C34" s="14" t="s">
        <v>61</v>
      </c>
      <c r="D34" s="125"/>
      <c r="E34" s="125"/>
      <c r="F34" s="125"/>
      <c r="G34" s="126">
        <f t="shared" si="17"/>
        <v>0</v>
      </c>
      <c r="H34" s="126">
        <f t="shared" si="19"/>
        <v>0</v>
      </c>
      <c r="I34" s="125"/>
      <c r="J34" s="125"/>
      <c r="K34" s="126">
        <f t="shared" ref="K34" si="21">+D34+I34+J34</f>
        <v>0</v>
      </c>
    </row>
    <row r="35" spans="1:13" ht="14.25" customHeight="1" x14ac:dyDescent="0.2">
      <c r="A35" s="263"/>
      <c r="B35" s="55" t="s">
        <v>62</v>
      </c>
      <c r="C35" s="55" t="s">
        <v>63</v>
      </c>
      <c r="D35" s="163">
        <f>+D37+D36</f>
        <v>20000</v>
      </c>
      <c r="E35" s="163">
        <f t="shared" ref="E35:K35" si="22">+E37+E36</f>
        <v>12141.1</v>
      </c>
      <c r="F35" s="163">
        <f t="shared" si="22"/>
        <v>7858.9</v>
      </c>
      <c r="G35" s="163">
        <f t="shared" si="22"/>
        <v>20000</v>
      </c>
      <c r="H35" s="163">
        <f t="shared" si="22"/>
        <v>0</v>
      </c>
      <c r="I35" s="163">
        <f t="shared" si="22"/>
        <v>0</v>
      </c>
      <c r="J35" s="163">
        <f t="shared" si="22"/>
        <v>0</v>
      </c>
      <c r="K35" s="163">
        <f t="shared" si="22"/>
        <v>20000</v>
      </c>
    </row>
    <row r="36" spans="1:13" ht="14.25" customHeight="1" x14ac:dyDescent="0.2">
      <c r="A36" s="263"/>
      <c r="B36" s="54" t="s">
        <v>66</v>
      </c>
      <c r="C36" s="54" t="s">
        <v>67</v>
      </c>
      <c r="D36" s="161">
        <v>18344.5</v>
      </c>
      <c r="E36" s="161">
        <v>12141.1</v>
      </c>
      <c r="F36" s="161">
        <v>6203.4</v>
      </c>
      <c r="G36" s="162">
        <f t="shared" ref="G36:G37" si="23">+E36+F36</f>
        <v>18344.5</v>
      </c>
      <c r="H36" s="161">
        <f>+D36-G36</f>
        <v>0</v>
      </c>
      <c r="I36" s="161"/>
      <c r="J36" s="161"/>
      <c r="K36" s="162">
        <f>+D36+I92+J36</f>
        <v>18344.5</v>
      </c>
    </row>
    <row r="37" spans="1:13" ht="14.25" customHeight="1" x14ac:dyDescent="0.2">
      <c r="A37" s="263"/>
      <c r="B37" s="54" t="s">
        <v>240</v>
      </c>
      <c r="C37" s="54" t="s">
        <v>241</v>
      </c>
      <c r="D37" s="161">
        <v>1655.5</v>
      </c>
      <c r="E37" s="161"/>
      <c r="F37" s="161">
        <v>1655.5</v>
      </c>
      <c r="G37" s="162">
        <f t="shared" si="23"/>
        <v>1655.5</v>
      </c>
      <c r="H37" s="161">
        <f>+D37-G37</f>
        <v>0</v>
      </c>
      <c r="I37" s="161"/>
      <c r="J37" s="161"/>
      <c r="K37" s="162">
        <f>+D37+I93+J37</f>
        <v>1655.5</v>
      </c>
    </row>
    <row r="38" spans="1:13" ht="14.25" customHeight="1" thickBot="1" x14ac:dyDescent="0.25">
      <c r="A38" s="264"/>
      <c r="B38" s="164"/>
      <c r="C38" s="165" t="s">
        <v>126</v>
      </c>
      <c r="D38" s="166">
        <f>+D28+D33+D35-D30</f>
        <v>0</v>
      </c>
      <c r="E38" s="166">
        <f t="shared" ref="E38:K38" si="24">+E28+E33+E35-E30</f>
        <v>1865.8000000000011</v>
      </c>
      <c r="F38" s="166"/>
      <c r="G38" s="166"/>
      <c r="H38" s="166"/>
      <c r="I38" s="166">
        <f t="shared" si="24"/>
        <v>0</v>
      </c>
      <c r="J38" s="166">
        <f t="shared" si="24"/>
        <v>0</v>
      </c>
      <c r="K38" s="166">
        <f t="shared" si="24"/>
        <v>0</v>
      </c>
    </row>
    <row r="39" spans="1:13" ht="14.25" customHeight="1" x14ac:dyDescent="0.2">
      <c r="A39" s="259" t="s">
        <v>273</v>
      </c>
      <c r="B39" s="169"/>
      <c r="C39" s="169" t="s">
        <v>266</v>
      </c>
      <c r="D39" s="170"/>
      <c r="E39" s="170">
        <v>62.1</v>
      </c>
      <c r="F39" s="170"/>
      <c r="G39" s="170"/>
      <c r="H39" s="170"/>
      <c r="I39" s="170"/>
      <c r="J39" s="170"/>
      <c r="K39" s="171"/>
    </row>
    <row r="40" spans="1:13" ht="14.25" customHeight="1" x14ac:dyDescent="0.2">
      <c r="A40" s="260"/>
      <c r="B40" s="51">
        <v>70106</v>
      </c>
      <c r="C40" s="51" t="s">
        <v>0</v>
      </c>
      <c r="D40" s="158"/>
      <c r="E40" s="158"/>
      <c r="F40" s="158"/>
      <c r="G40" s="158"/>
      <c r="H40" s="158"/>
      <c r="I40" s="158"/>
      <c r="J40" s="158"/>
      <c r="K40" s="172"/>
    </row>
    <row r="41" spans="1:13" ht="14.25" customHeight="1" x14ac:dyDescent="0.2">
      <c r="A41" s="260"/>
      <c r="B41" s="52" t="s">
        <v>1</v>
      </c>
      <c r="C41" s="52" t="s">
        <v>2</v>
      </c>
      <c r="D41" s="159">
        <f>+D42</f>
        <v>62.1</v>
      </c>
      <c r="E41" s="159">
        <f t="shared" ref="E41:K42" si="25">+E42</f>
        <v>0</v>
      </c>
      <c r="F41" s="159">
        <f t="shared" si="25"/>
        <v>62.1</v>
      </c>
      <c r="G41" s="159">
        <f>E41+F41</f>
        <v>62.1</v>
      </c>
      <c r="H41" s="159">
        <f t="shared" si="25"/>
        <v>0</v>
      </c>
      <c r="I41" s="159">
        <f t="shared" si="25"/>
        <v>0</v>
      </c>
      <c r="J41" s="159">
        <f t="shared" si="25"/>
        <v>0</v>
      </c>
      <c r="K41" s="173">
        <f t="shared" si="25"/>
        <v>62.1</v>
      </c>
    </row>
    <row r="42" spans="1:13" ht="14.25" customHeight="1" x14ac:dyDescent="0.2">
      <c r="A42" s="260"/>
      <c r="B42" s="53" t="s">
        <v>54</v>
      </c>
      <c r="C42" s="53" t="s">
        <v>55</v>
      </c>
      <c r="D42" s="160">
        <f>+D43</f>
        <v>62.1</v>
      </c>
      <c r="E42" s="160">
        <f t="shared" si="25"/>
        <v>0</v>
      </c>
      <c r="F42" s="160">
        <f t="shared" si="25"/>
        <v>62.1</v>
      </c>
      <c r="G42" s="159">
        <f t="shared" ref="G42:G49" si="26">E42+F42</f>
        <v>62.1</v>
      </c>
      <c r="H42" s="160">
        <f t="shared" si="25"/>
        <v>0</v>
      </c>
      <c r="I42" s="160">
        <f t="shared" si="25"/>
        <v>0</v>
      </c>
      <c r="J42" s="160">
        <f t="shared" si="25"/>
        <v>0</v>
      </c>
      <c r="K42" s="174">
        <f t="shared" si="25"/>
        <v>62.1</v>
      </c>
    </row>
    <row r="43" spans="1:13" ht="14.25" customHeight="1" x14ac:dyDescent="0.2">
      <c r="A43" s="260"/>
      <c r="B43" s="54" t="s">
        <v>72</v>
      </c>
      <c r="C43" s="54" t="s">
        <v>73</v>
      </c>
      <c r="D43" s="161">
        <v>62.1</v>
      </c>
      <c r="E43" s="161"/>
      <c r="F43" s="161">
        <v>62.1</v>
      </c>
      <c r="G43" s="159">
        <f t="shared" si="26"/>
        <v>62.1</v>
      </c>
      <c r="H43" s="161"/>
      <c r="I43" s="161"/>
      <c r="J43" s="161"/>
      <c r="K43" s="175">
        <f>+D43+I101+J43</f>
        <v>62.1</v>
      </c>
      <c r="M43" s="116">
        <f>D43+D54+D65+D76+D87+D98</f>
        <v>3776.7999999999993</v>
      </c>
    </row>
    <row r="44" spans="1:13" ht="14.25" customHeight="1" x14ac:dyDescent="0.2">
      <c r="A44" s="260"/>
      <c r="B44" s="23" t="s">
        <v>58</v>
      </c>
      <c r="C44" s="23" t="s">
        <v>59</v>
      </c>
      <c r="D44" s="128">
        <f>+D45</f>
        <v>0</v>
      </c>
      <c r="E44" s="128">
        <f t="shared" ref="E44:J44" si="27">+E45</f>
        <v>0</v>
      </c>
      <c r="F44" s="128">
        <f t="shared" si="27"/>
        <v>0</v>
      </c>
      <c r="G44" s="159">
        <f t="shared" si="26"/>
        <v>0</v>
      </c>
      <c r="H44" s="128">
        <f t="shared" ref="H44:H45" si="28">+D44-G44</f>
        <v>0</v>
      </c>
      <c r="I44" s="128">
        <f t="shared" si="27"/>
        <v>0</v>
      </c>
      <c r="J44" s="128">
        <f t="shared" si="27"/>
        <v>0</v>
      </c>
      <c r="K44" s="176">
        <f t="shared" ref="K44" si="29">+D44+I44</f>
        <v>0</v>
      </c>
    </row>
    <row r="45" spans="1:13" ht="14.25" customHeight="1" x14ac:dyDescent="0.2">
      <c r="A45" s="260"/>
      <c r="B45" s="14" t="s">
        <v>60</v>
      </c>
      <c r="C45" s="14" t="s">
        <v>61</v>
      </c>
      <c r="D45" s="125"/>
      <c r="E45" s="125"/>
      <c r="F45" s="125"/>
      <c r="G45" s="159">
        <f t="shared" si="26"/>
        <v>0</v>
      </c>
      <c r="H45" s="126">
        <f t="shared" si="28"/>
        <v>0</v>
      </c>
      <c r="I45" s="125"/>
      <c r="J45" s="125"/>
      <c r="K45" s="177">
        <f t="shared" ref="K45" si="30">+D45+I45+J45</f>
        <v>0</v>
      </c>
    </row>
    <row r="46" spans="1:13" ht="14.25" customHeight="1" x14ac:dyDescent="0.2">
      <c r="A46" s="260"/>
      <c r="B46" s="55" t="s">
        <v>62</v>
      </c>
      <c r="C46" s="55" t="s">
        <v>63</v>
      </c>
      <c r="D46" s="163">
        <f>+D48+D47</f>
        <v>62.1</v>
      </c>
      <c r="E46" s="163">
        <f t="shared" ref="E46:K46" si="31">+E48+E47</f>
        <v>0</v>
      </c>
      <c r="F46" s="163">
        <f t="shared" si="31"/>
        <v>62.1</v>
      </c>
      <c r="G46" s="159">
        <f t="shared" si="26"/>
        <v>62.1</v>
      </c>
      <c r="H46" s="163">
        <f t="shared" si="31"/>
        <v>0</v>
      </c>
      <c r="I46" s="163">
        <f t="shared" si="31"/>
        <v>0</v>
      </c>
      <c r="J46" s="163">
        <f t="shared" si="31"/>
        <v>0</v>
      </c>
      <c r="K46" s="178">
        <f t="shared" si="31"/>
        <v>62.1</v>
      </c>
    </row>
    <row r="47" spans="1:13" ht="14.25" customHeight="1" x14ac:dyDescent="0.2">
      <c r="A47" s="260"/>
      <c r="B47" s="54" t="s">
        <v>66</v>
      </c>
      <c r="C47" s="54" t="s">
        <v>67</v>
      </c>
      <c r="D47" s="161"/>
      <c r="E47" s="161"/>
      <c r="F47" s="161"/>
      <c r="G47" s="159">
        <f t="shared" si="26"/>
        <v>0</v>
      </c>
      <c r="H47" s="161"/>
      <c r="I47" s="161"/>
      <c r="J47" s="161"/>
      <c r="K47" s="175">
        <f>+D47+I103+J47</f>
        <v>0</v>
      </c>
      <c r="M47" s="116">
        <f>D47+D58+D69+D80+D91+D102</f>
        <v>0</v>
      </c>
    </row>
    <row r="48" spans="1:13" ht="14.25" customHeight="1" x14ac:dyDescent="0.2">
      <c r="A48" s="260"/>
      <c r="B48" s="54" t="s">
        <v>240</v>
      </c>
      <c r="C48" s="54" t="s">
        <v>241</v>
      </c>
      <c r="D48" s="161">
        <v>62.1</v>
      </c>
      <c r="E48" s="161"/>
      <c r="F48" s="161">
        <v>62.1</v>
      </c>
      <c r="G48" s="159">
        <f t="shared" si="26"/>
        <v>62.1</v>
      </c>
      <c r="H48" s="161"/>
      <c r="I48" s="161"/>
      <c r="J48" s="161"/>
      <c r="K48" s="175">
        <f>+D48+I104+J48</f>
        <v>62.1</v>
      </c>
      <c r="M48" s="116">
        <f>D48+D59+D70+D81+D92+D103</f>
        <v>3776.7999999999993</v>
      </c>
    </row>
    <row r="49" spans="1:11" ht="14.25" customHeight="1" thickBot="1" x14ac:dyDescent="0.25">
      <c r="A49" s="261"/>
      <c r="B49" s="179"/>
      <c r="C49" s="180" t="s">
        <v>126</v>
      </c>
      <c r="D49" s="181"/>
      <c r="E49" s="181">
        <v>0</v>
      </c>
      <c r="F49" s="181"/>
      <c r="G49" s="159">
        <f t="shared" si="26"/>
        <v>0</v>
      </c>
      <c r="H49" s="181">
        <f t="shared" ref="H49:K49" si="32">+H39+H44+H46-H41</f>
        <v>0</v>
      </c>
      <c r="I49" s="181">
        <f t="shared" si="32"/>
        <v>0</v>
      </c>
      <c r="J49" s="181">
        <f t="shared" si="32"/>
        <v>0</v>
      </c>
      <c r="K49" s="182">
        <f t="shared" si="32"/>
        <v>0</v>
      </c>
    </row>
    <row r="50" spans="1:11" ht="14.25" customHeight="1" x14ac:dyDescent="0.2">
      <c r="A50" s="262" t="s">
        <v>274</v>
      </c>
      <c r="B50" s="167"/>
      <c r="C50" s="167" t="s">
        <v>266</v>
      </c>
      <c r="D50" s="168"/>
      <c r="E50" s="168">
        <v>1341.6</v>
      </c>
      <c r="F50" s="168"/>
      <c r="G50" s="168"/>
      <c r="H50" s="168"/>
      <c r="I50" s="168"/>
      <c r="J50" s="168"/>
      <c r="K50" s="168"/>
    </row>
    <row r="51" spans="1:11" ht="14.25" customHeight="1" x14ac:dyDescent="0.2">
      <c r="A51" s="263"/>
      <c r="B51" s="51">
        <v>70106</v>
      </c>
      <c r="C51" s="51" t="s">
        <v>0</v>
      </c>
      <c r="D51" s="158"/>
      <c r="E51" s="158"/>
      <c r="F51" s="158"/>
      <c r="G51" s="158"/>
      <c r="H51" s="158"/>
      <c r="I51" s="158"/>
      <c r="J51" s="158"/>
      <c r="K51" s="158"/>
    </row>
    <row r="52" spans="1:11" ht="14.25" customHeight="1" x14ac:dyDescent="0.2">
      <c r="A52" s="263"/>
      <c r="B52" s="52" t="s">
        <v>1</v>
      </c>
      <c r="C52" s="52" t="s">
        <v>2</v>
      </c>
      <c r="D52" s="159">
        <f>+D53</f>
        <v>1341.6</v>
      </c>
      <c r="E52" s="159">
        <f t="shared" ref="E52:K53" si="33">+E53</f>
        <v>900</v>
      </c>
      <c r="F52" s="159">
        <f t="shared" si="33"/>
        <v>441.6</v>
      </c>
      <c r="G52" s="159">
        <f>+E52+F52</f>
        <v>1341.6</v>
      </c>
      <c r="H52" s="159">
        <f t="shared" si="33"/>
        <v>0</v>
      </c>
      <c r="I52" s="159">
        <f t="shared" si="33"/>
        <v>0</v>
      </c>
      <c r="J52" s="159">
        <f t="shared" si="33"/>
        <v>0</v>
      </c>
      <c r="K52" s="159">
        <f t="shared" si="33"/>
        <v>1341.6</v>
      </c>
    </row>
    <row r="53" spans="1:11" ht="14.25" customHeight="1" x14ac:dyDescent="0.2">
      <c r="A53" s="263"/>
      <c r="B53" s="53" t="s">
        <v>54</v>
      </c>
      <c r="C53" s="53" t="s">
        <v>55</v>
      </c>
      <c r="D53" s="160">
        <f>+D54</f>
        <v>1341.6</v>
      </c>
      <c r="E53" s="160">
        <f t="shared" si="33"/>
        <v>900</v>
      </c>
      <c r="F53" s="160">
        <f t="shared" si="33"/>
        <v>441.6</v>
      </c>
      <c r="G53" s="159">
        <f t="shared" ref="G53:G59" si="34">E53+F53</f>
        <v>1341.6</v>
      </c>
      <c r="H53" s="160">
        <f t="shared" si="33"/>
        <v>0</v>
      </c>
      <c r="I53" s="160">
        <f t="shared" si="33"/>
        <v>0</v>
      </c>
      <c r="J53" s="160">
        <f t="shared" si="33"/>
        <v>0</v>
      </c>
      <c r="K53" s="160">
        <f t="shared" si="33"/>
        <v>1341.6</v>
      </c>
    </row>
    <row r="54" spans="1:11" ht="14.25" customHeight="1" x14ac:dyDescent="0.2">
      <c r="A54" s="263"/>
      <c r="B54" s="54" t="s">
        <v>72</v>
      </c>
      <c r="C54" s="54" t="s">
        <v>73</v>
      </c>
      <c r="D54" s="161">
        <v>1341.6</v>
      </c>
      <c r="E54" s="161">
        <v>900</v>
      </c>
      <c r="F54" s="161">
        <v>441.6</v>
      </c>
      <c r="G54" s="159">
        <f t="shared" si="34"/>
        <v>1341.6</v>
      </c>
      <c r="H54" s="161"/>
      <c r="I54" s="161"/>
      <c r="J54" s="161"/>
      <c r="K54" s="162">
        <f>+D54+I112+J54</f>
        <v>1341.6</v>
      </c>
    </row>
    <row r="55" spans="1:11" ht="14.25" customHeight="1" x14ac:dyDescent="0.2">
      <c r="A55" s="263"/>
      <c r="B55" s="23" t="s">
        <v>58</v>
      </c>
      <c r="C55" s="23" t="s">
        <v>59</v>
      </c>
      <c r="D55" s="128">
        <f>+D56</f>
        <v>0</v>
      </c>
      <c r="E55" s="128">
        <f t="shared" ref="E55:J55" si="35">+E56</f>
        <v>0</v>
      </c>
      <c r="F55" s="128">
        <f t="shared" si="35"/>
        <v>0</v>
      </c>
      <c r="G55" s="159">
        <f t="shared" si="34"/>
        <v>0</v>
      </c>
      <c r="H55" s="128">
        <f t="shared" ref="H55:H56" si="36">+D55-G55</f>
        <v>0</v>
      </c>
      <c r="I55" s="128">
        <f t="shared" si="35"/>
        <v>0</v>
      </c>
      <c r="J55" s="128">
        <f t="shared" si="35"/>
        <v>0</v>
      </c>
      <c r="K55" s="128">
        <f t="shared" ref="K55" si="37">+D55+I55</f>
        <v>0</v>
      </c>
    </row>
    <row r="56" spans="1:11" ht="14.25" customHeight="1" x14ac:dyDescent="0.2">
      <c r="A56" s="263"/>
      <c r="B56" s="14" t="s">
        <v>60</v>
      </c>
      <c r="C56" s="14" t="s">
        <v>61</v>
      </c>
      <c r="D56" s="125"/>
      <c r="E56" s="125"/>
      <c r="F56" s="125"/>
      <c r="G56" s="159">
        <f t="shared" si="34"/>
        <v>0</v>
      </c>
      <c r="H56" s="126">
        <f t="shared" si="36"/>
        <v>0</v>
      </c>
      <c r="I56" s="125"/>
      <c r="J56" s="125"/>
      <c r="K56" s="126">
        <f t="shared" ref="K56" si="38">+D56+I56+J56</f>
        <v>0</v>
      </c>
    </row>
    <row r="57" spans="1:11" ht="14.25" customHeight="1" x14ac:dyDescent="0.2">
      <c r="A57" s="263"/>
      <c r="B57" s="55" t="s">
        <v>62</v>
      </c>
      <c r="C57" s="55" t="s">
        <v>63</v>
      </c>
      <c r="D57" s="163">
        <f>+D59+D58</f>
        <v>1341.6</v>
      </c>
      <c r="E57" s="163">
        <f t="shared" ref="E57:K57" si="39">+E59+E58</f>
        <v>1341.6</v>
      </c>
      <c r="F57" s="163">
        <f t="shared" si="39"/>
        <v>0</v>
      </c>
      <c r="G57" s="159">
        <f t="shared" si="34"/>
        <v>1341.6</v>
      </c>
      <c r="H57" s="163">
        <f t="shared" si="39"/>
        <v>0</v>
      </c>
      <c r="I57" s="163">
        <f t="shared" si="39"/>
        <v>0</v>
      </c>
      <c r="J57" s="163">
        <f t="shared" si="39"/>
        <v>0</v>
      </c>
      <c r="K57" s="163">
        <f t="shared" si="39"/>
        <v>1341.6</v>
      </c>
    </row>
    <row r="58" spans="1:11" ht="14.25" customHeight="1" x14ac:dyDescent="0.2">
      <c r="A58" s="263"/>
      <c r="B58" s="54" t="s">
        <v>66</v>
      </c>
      <c r="C58" s="54" t="s">
        <v>67</v>
      </c>
      <c r="D58" s="161"/>
      <c r="E58" s="161"/>
      <c r="F58" s="161"/>
      <c r="G58" s="159">
        <f t="shared" si="34"/>
        <v>0</v>
      </c>
      <c r="H58" s="161"/>
      <c r="I58" s="161"/>
      <c r="J58" s="161"/>
      <c r="K58" s="162">
        <f>+D58+I114+J58</f>
        <v>0</v>
      </c>
    </row>
    <row r="59" spans="1:11" ht="14.25" customHeight="1" x14ac:dyDescent="0.2">
      <c r="A59" s="263"/>
      <c r="B59" s="54" t="s">
        <v>240</v>
      </c>
      <c r="C59" s="54" t="s">
        <v>241</v>
      </c>
      <c r="D59" s="161">
        <v>1341.6</v>
      </c>
      <c r="E59" s="161">
        <v>1341.6</v>
      </c>
      <c r="F59" s="161"/>
      <c r="G59" s="159">
        <f t="shared" si="34"/>
        <v>1341.6</v>
      </c>
      <c r="H59" s="161"/>
      <c r="I59" s="161"/>
      <c r="J59" s="161"/>
      <c r="K59" s="162">
        <f>+D59+I115+J59</f>
        <v>1341.6</v>
      </c>
    </row>
    <row r="60" spans="1:11" ht="14.25" customHeight="1" thickBot="1" x14ac:dyDescent="0.25">
      <c r="A60" s="264"/>
      <c r="B60" s="164"/>
      <c r="C60" s="165" t="s">
        <v>126</v>
      </c>
      <c r="D60" s="166">
        <f>+D50+D55+D57-D52</f>
        <v>0</v>
      </c>
      <c r="E60" s="166">
        <v>441.6</v>
      </c>
      <c r="F60" s="166">
        <f t="shared" ref="F60:K60" si="40">+F50+F55+F57-F52</f>
        <v>-441.6</v>
      </c>
      <c r="G60" s="166">
        <f t="shared" si="40"/>
        <v>0</v>
      </c>
      <c r="H60" s="166">
        <f t="shared" si="40"/>
        <v>0</v>
      </c>
      <c r="I60" s="166">
        <f t="shared" si="40"/>
        <v>0</v>
      </c>
      <c r="J60" s="166">
        <f t="shared" si="40"/>
        <v>0</v>
      </c>
      <c r="K60" s="166">
        <f t="shared" si="40"/>
        <v>0</v>
      </c>
    </row>
    <row r="61" spans="1:11" ht="14.25" customHeight="1" x14ac:dyDescent="0.2">
      <c r="A61" s="259" t="s">
        <v>275</v>
      </c>
      <c r="B61" s="169"/>
      <c r="C61" s="169" t="s">
        <v>266</v>
      </c>
      <c r="D61" s="170"/>
      <c r="E61" s="170">
        <v>1114.4000000000001</v>
      </c>
      <c r="F61" s="170"/>
      <c r="G61" s="170"/>
      <c r="H61" s="170"/>
      <c r="I61" s="170"/>
      <c r="J61" s="170"/>
      <c r="K61" s="171"/>
    </row>
    <row r="62" spans="1:11" ht="14.25" customHeight="1" x14ac:dyDescent="0.2">
      <c r="A62" s="260"/>
      <c r="B62" s="51">
        <v>70106</v>
      </c>
      <c r="C62" s="51" t="s">
        <v>0</v>
      </c>
      <c r="D62" s="158"/>
      <c r="E62" s="158"/>
      <c r="F62" s="158"/>
      <c r="G62" s="158"/>
      <c r="H62" s="158"/>
      <c r="I62" s="158"/>
      <c r="J62" s="158"/>
      <c r="K62" s="172"/>
    </row>
    <row r="63" spans="1:11" ht="14.25" customHeight="1" x14ac:dyDescent="0.2">
      <c r="A63" s="260"/>
      <c r="B63" s="52" t="s">
        <v>1</v>
      </c>
      <c r="C63" s="52" t="s">
        <v>2</v>
      </c>
      <c r="D63" s="159">
        <f>+D64</f>
        <v>1114.4000000000001</v>
      </c>
      <c r="E63" s="159">
        <f t="shared" ref="E63:K64" si="41">+E64</f>
        <v>1050</v>
      </c>
      <c r="F63" s="159">
        <f t="shared" si="41"/>
        <v>64.400000000000006</v>
      </c>
      <c r="G63" s="159">
        <f t="shared" si="41"/>
        <v>1114.4000000000001</v>
      </c>
      <c r="H63" s="159">
        <f t="shared" si="41"/>
        <v>0</v>
      </c>
      <c r="I63" s="159">
        <f t="shared" si="41"/>
        <v>0</v>
      </c>
      <c r="J63" s="159">
        <f t="shared" si="41"/>
        <v>0</v>
      </c>
      <c r="K63" s="173">
        <f t="shared" si="41"/>
        <v>1114.4000000000001</v>
      </c>
    </row>
    <row r="64" spans="1:11" ht="14.25" customHeight="1" x14ac:dyDescent="0.2">
      <c r="A64" s="260"/>
      <c r="B64" s="53" t="s">
        <v>54</v>
      </c>
      <c r="C64" s="53" t="s">
        <v>55</v>
      </c>
      <c r="D64" s="160">
        <f>+D65</f>
        <v>1114.4000000000001</v>
      </c>
      <c r="E64" s="160">
        <f t="shared" si="41"/>
        <v>1050</v>
      </c>
      <c r="F64" s="160">
        <f t="shared" si="41"/>
        <v>64.400000000000006</v>
      </c>
      <c r="G64" s="160">
        <f t="shared" si="41"/>
        <v>1114.4000000000001</v>
      </c>
      <c r="H64" s="160">
        <f t="shared" si="41"/>
        <v>0</v>
      </c>
      <c r="I64" s="160">
        <f t="shared" si="41"/>
        <v>0</v>
      </c>
      <c r="J64" s="160">
        <f t="shared" si="41"/>
        <v>0</v>
      </c>
      <c r="K64" s="174">
        <f t="shared" si="41"/>
        <v>1114.4000000000001</v>
      </c>
    </row>
    <row r="65" spans="1:11" ht="14.25" customHeight="1" x14ac:dyDescent="0.2">
      <c r="A65" s="260"/>
      <c r="B65" s="54" t="s">
        <v>72</v>
      </c>
      <c r="C65" s="54" t="s">
        <v>73</v>
      </c>
      <c r="D65" s="161">
        <v>1114.4000000000001</v>
      </c>
      <c r="E65" s="161">
        <v>1050</v>
      </c>
      <c r="F65" s="161">
        <v>64.400000000000006</v>
      </c>
      <c r="G65" s="162">
        <f t="shared" ref="G65:G67" si="42">+E65+F65</f>
        <v>1114.4000000000001</v>
      </c>
      <c r="H65" s="161"/>
      <c r="I65" s="161"/>
      <c r="J65" s="161"/>
      <c r="K65" s="175">
        <f>+D65+I125+J65</f>
        <v>1114.4000000000001</v>
      </c>
    </row>
    <row r="66" spans="1:11" ht="14.25" customHeight="1" x14ac:dyDescent="0.2">
      <c r="A66" s="260"/>
      <c r="B66" s="23" t="s">
        <v>58</v>
      </c>
      <c r="C66" s="23" t="s">
        <v>59</v>
      </c>
      <c r="D66" s="128">
        <f>+D67</f>
        <v>0</v>
      </c>
      <c r="E66" s="128">
        <f t="shared" ref="E66:J66" si="43">+E67</f>
        <v>0</v>
      </c>
      <c r="F66" s="128">
        <f t="shared" si="43"/>
        <v>0</v>
      </c>
      <c r="G66" s="128">
        <f t="shared" si="42"/>
        <v>0</v>
      </c>
      <c r="H66" s="128">
        <f t="shared" ref="H66:H67" si="44">+D66-G66</f>
        <v>0</v>
      </c>
      <c r="I66" s="128">
        <f t="shared" si="43"/>
        <v>0</v>
      </c>
      <c r="J66" s="128">
        <f t="shared" si="43"/>
        <v>0</v>
      </c>
      <c r="K66" s="176">
        <f t="shared" ref="K66" si="45">+D66+I66</f>
        <v>0</v>
      </c>
    </row>
    <row r="67" spans="1:11" ht="14.25" customHeight="1" x14ac:dyDescent="0.2">
      <c r="A67" s="260"/>
      <c r="B67" s="14" t="s">
        <v>60</v>
      </c>
      <c r="C67" s="14" t="s">
        <v>61</v>
      </c>
      <c r="D67" s="125"/>
      <c r="E67" s="125"/>
      <c r="F67" s="125"/>
      <c r="G67" s="126">
        <f t="shared" si="42"/>
        <v>0</v>
      </c>
      <c r="H67" s="126">
        <f t="shared" si="44"/>
        <v>0</v>
      </c>
      <c r="I67" s="125"/>
      <c r="J67" s="125"/>
      <c r="K67" s="177">
        <f t="shared" ref="K67" si="46">+D67+I67+J67</f>
        <v>0</v>
      </c>
    </row>
    <row r="68" spans="1:11" ht="14.25" customHeight="1" x14ac:dyDescent="0.2">
      <c r="A68" s="260"/>
      <c r="B68" s="55" t="s">
        <v>62</v>
      </c>
      <c r="C68" s="55" t="s">
        <v>63</v>
      </c>
      <c r="D68" s="163">
        <f>+D70+D69</f>
        <v>1114.4000000000001</v>
      </c>
      <c r="E68" s="163">
        <f t="shared" ref="E68:K68" si="47">+E70+E69</f>
        <v>1114.4000000000001</v>
      </c>
      <c r="F68" s="163">
        <f t="shared" si="47"/>
        <v>0</v>
      </c>
      <c r="G68" s="163">
        <f t="shared" si="47"/>
        <v>1114.4000000000001</v>
      </c>
      <c r="H68" s="163">
        <f t="shared" si="47"/>
        <v>0</v>
      </c>
      <c r="I68" s="163">
        <f t="shared" si="47"/>
        <v>0</v>
      </c>
      <c r="J68" s="163">
        <f t="shared" si="47"/>
        <v>0</v>
      </c>
      <c r="K68" s="178">
        <f t="shared" si="47"/>
        <v>1114.4000000000001</v>
      </c>
    </row>
    <row r="69" spans="1:11" ht="14.25" customHeight="1" x14ac:dyDescent="0.2">
      <c r="A69" s="260"/>
      <c r="B69" s="54" t="s">
        <v>66</v>
      </c>
      <c r="C69" s="54" t="s">
        <v>67</v>
      </c>
      <c r="D69" s="161"/>
      <c r="E69" s="161"/>
      <c r="F69" s="161"/>
      <c r="G69" s="162">
        <f t="shared" ref="G69:G70" si="48">+E69+F69</f>
        <v>0</v>
      </c>
      <c r="H69" s="161"/>
      <c r="I69" s="161"/>
      <c r="J69" s="161"/>
      <c r="K69" s="175">
        <f>+D69+I127+J69</f>
        <v>0</v>
      </c>
    </row>
    <row r="70" spans="1:11" ht="14.25" customHeight="1" x14ac:dyDescent="0.2">
      <c r="A70" s="260"/>
      <c r="B70" s="54" t="s">
        <v>240</v>
      </c>
      <c r="C70" s="54" t="s">
        <v>241</v>
      </c>
      <c r="D70" s="161">
        <v>1114.4000000000001</v>
      </c>
      <c r="E70" s="161">
        <v>1114.4000000000001</v>
      </c>
      <c r="F70" s="161"/>
      <c r="G70" s="162">
        <f t="shared" si="48"/>
        <v>1114.4000000000001</v>
      </c>
      <c r="H70" s="161"/>
      <c r="I70" s="161"/>
      <c r="J70" s="161"/>
      <c r="K70" s="175">
        <f>+D70+I128+J70</f>
        <v>1114.4000000000001</v>
      </c>
    </row>
    <row r="71" spans="1:11" ht="14.25" customHeight="1" thickBot="1" x14ac:dyDescent="0.25">
      <c r="A71" s="261"/>
      <c r="B71" s="179"/>
      <c r="C71" s="180" t="s">
        <v>126</v>
      </c>
      <c r="D71" s="181">
        <f>+D61+D66+D68-D63</f>
        <v>0</v>
      </c>
      <c r="E71" s="181">
        <f t="shared" ref="E71:K71" si="49">+E61+E66+E68-E63</f>
        <v>1178.8000000000002</v>
      </c>
      <c r="F71" s="181">
        <f t="shared" si="49"/>
        <v>-64.400000000000006</v>
      </c>
      <c r="G71" s="181">
        <f t="shared" si="49"/>
        <v>0</v>
      </c>
      <c r="H71" s="181">
        <f t="shared" si="49"/>
        <v>0</v>
      </c>
      <c r="I71" s="181">
        <f t="shared" si="49"/>
        <v>0</v>
      </c>
      <c r="J71" s="181">
        <f t="shared" si="49"/>
        <v>0</v>
      </c>
      <c r="K71" s="182">
        <f t="shared" si="49"/>
        <v>0</v>
      </c>
    </row>
    <row r="72" spans="1:11" ht="14.25" customHeight="1" x14ac:dyDescent="0.2">
      <c r="A72" s="262" t="s">
        <v>276</v>
      </c>
      <c r="B72" s="167"/>
      <c r="C72" s="167" t="s">
        <v>266</v>
      </c>
      <c r="D72" s="168"/>
      <c r="E72" s="168">
        <v>280.7</v>
      </c>
      <c r="F72" s="168"/>
      <c r="G72" s="168"/>
      <c r="H72" s="168"/>
      <c r="I72" s="168"/>
      <c r="J72" s="168"/>
      <c r="K72" s="168"/>
    </row>
    <row r="73" spans="1:11" ht="14.25" customHeight="1" x14ac:dyDescent="0.2">
      <c r="A73" s="263"/>
      <c r="B73" s="51">
        <v>70106</v>
      </c>
      <c r="C73" s="51" t="s">
        <v>0</v>
      </c>
      <c r="D73" s="158"/>
      <c r="E73" s="158"/>
      <c r="F73" s="158"/>
      <c r="G73" s="158"/>
      <c r="H73" s="158"/>
      <c r="I73" s="158"/>
      <c r="J73" s="158"/>
      <c r="K73" s="158"/>
    </row>
    <row r="74" spans="1:11" ht="14.25" customHeight="1" x14ac:dyDescent="0.2">
      <c r="A74" s="263"/>
      <c r="B74" s="52" t="s">
        <v>1</v>
      </c>
      <c r="C74" s="52" t="s">
        <v>2</v>
      </c>
      <c r="D74" s="159">
        <f>+D75</f>
        <v>280.7</v>
      </c>
      <c r="E74" s="159">
        <f t="shared" ref="E74:K75" si="50">+E75</f>
        <v>0</v>
      </c>
      <c r="F74" s="159">
        <f t="shared" si="50"/>
        <v>280.7</v>
      </c>
      <c r="G74" s="159">
        <f t="shared" si="50"/>
        <v>280.7</v>
      </c>
      <c r="H74" s="159">
        <f t="shared" si="50"/>
        <v>0</v>
      </c>
      <c r="I74" s="159">
        <f t="shared" si="50"/>
        <v>0</v>
      </c>
      <c r="J74" s="159">
        <f t="shared" si="50"/>
        <v>0</v>
      </c>
      <c r="K74" s="159">
        <f t="shared" si="50"/>
        <v>280.7</v>
      </c>
    </row>
    <row r="75" spans="1:11" ht="14.25" customHeight="1" x14ac:dyDescent="0.2">
      <c r="A75" s="263"/>
      <c r="B75" s="53" t="s">
        <v>54</v>
      </c>
      <c r="C75" s="53" t="s">
        <v>55</v>
      </c>
      <c r="D75" s="160">
        <f>+D76</f>
        <v>280.7</v>
      </c>
      <c r="E75" s="160">
        <f t="shared" si="50"/>
        <v>0</v>
      </c>
      <c r="F75" s="160">
        <f t="shared" si="50"/>
        <v>280.7</v>
      </c>
      <c r="G75" s="160">
        <f t="shared" si="50"/>
        <v>280.7</v>
      </c>
      <c r="H75" s="160">
        <f t="shared" si="50"/>
        <v>0</v>
      </c>
      <c r="I75" s="160">
        <f t="shared" si="50"/>
        <v>0</v>
      </c>
      <c r="J75" s="160">
        <f t="shared" si="50"/>
        <v>0</v>
      </c>
      <c r="K75" s="160">
        <f t="shared" si="50"/>
        <v>280.7</v>
      </c>
    </row>
    <row r="76" spans="1:11" ht="14.25" customHeight="1" x14ac:dyDescent="0.2">
      <c r="A76" s="263"/>
      <c r="B76" s="54" t="s">
        <v>72</v>
      </c>
      <c r="C76" s="54" t="s">
        <v>73</v>
      </c>
      <c r="D76" s="161">
        <v>280.7</v>
      </c>
      <c r="E76" s="161"/>
      <c r="F76" s="161">
        <v>280.7</v>
      </c>
      <c r="G76" s="162">
        <f t="shared" ref="G76:G78" si="51">+E76+F76</f>
        <v>280.7</v>
      </c>
      <c r="H76" s="161"/>
      <c r="I76" s="161"/>
      <c r="J76" s="161"/>
      <c r="K76" s="162">
        <f>+D76+I136+J76</f>
        <v>280.7</v>
      </c>
    </row>
    <row r="77" spans="1:11" ht="14.25" customHeight="1" x14ac:dyDescent="0.2">
      <c r="A77" s="263"/>
      <c r="B77" s="23" t="s">
        <v>58</v>
      </c>
      <c r="C77" s="23" t="s">
        <v>59</v>
      </c>
      <c r="D77" s="128">
        <f>+D78</f>
        <v>0</v>
      </c>
      <c r="E77" s="128">
        <f t="shared" ref="E77:J77" si="52">+E78</f>
        <v>0</v>
      </c>
      <c r="F77" s="128">
        <f t="shared" si="52"/>
        <v>0</v>
      </c>
      <c r="G77" s="128">
        <f t="shared" si="51"/>
        <v>0</v>
      </c>
      <c r="H77" s="128">
        <f t="shared" ref="H77:H78" si="53">+D77-G77</f>
        <v>0</v>
      </c>
      <c r="I77" s="128">
        <f t="shared" si="52"/>
        <v>0</v>
      </c>
      <c r="J77" s="128">
        <f t="shared" si="52"/>
        <v>0</v>
      </c>
      <c r="K77" s="128">
        <f t="shared" ref="K77" si="54">+D77+I77</f>
        <v>0</v>
      </c>
    </row>
    <row r="78" spans="1:11" ht="14.25" customHeight="1" x14ac:dyDescent="0.2">
      <c r="A78" s="263"/>
      <c r="B78" s="14" t="s">
        <v>60</v>
      </c>
      <c r="C78" s="14" t="s">
        <v>61</v>
      </c>
      <c r="D78" s="125"/>
      <c r="E78" s="125"/>
      <c r="F78" s="125"/>
      <c r="G78" s="126">
        <f t="shared" si="51"/>
        <v>0</v>
      </c>
      <c r="H78" s="126">
        <f t="shared" si="53"/>
        <v>0</v>
      </c>
      <c r="I78" s="125"/>
      <c r="J78" s="125"/>
      <c r="K78" s="126">
        <f t="shared" ref="K78" si="55">+D78+I78+J78</f>
        <v>0</v>
      </c>
    </row>
    <row r="79" spans="1:11" ht="14.25" customHeight="1" x14ac:dyDescent="0.2">
      <c r="A79" s="263"/>
      <c r="B79" s="55" t="s">
        <v>62</v>
      </c>
      <c r="C79" s="55" t="s">
        <v>63</v>
      </c>
      <c r="D79" s="163">
        <f>+D81+D80</f>
        <v>280.7</v>
      </c>
      <c r="E79" s="163">
        <f t="shared" ref="E79:K79" si="56">+E81+E80</f>
        <v>0</v>
      </c>
      <c r="F79" s="163">
        <f t="shared" si="56"/>
        <v>280.7</v>
      </c>
      <c r="G79" s="163">
        <f t="shared" si="56"/>
        <v>280.7</v>
      </c>
      <c r="H79" s="163">
        <f t="shared" si="56"/>
        <v>0</v>
      </c>
      <c r="I79" s="163">
        <f t="shared" si="56"/>
        <v>0</v>
      </c>
      <c r="J79" s="163">
        <f t="shared" si="56"/>
        <v>0</v>
      </c>
      <c r="K79" s="163">
        <f t="shared" si="56"/>
        <v>280.7</v>
      </c>
    </row>
    <row r="80" spans="1:11" ht="14.25" customHeight="1" x14ac:dyDescent="0.2">
      <c r="A80" s="263"/>
      <c r="B80" s="54" t="s">
        <v>66</v>
      </c>
      <c r="C80" s="54" t="s">
        <v>67</v>
      </c>
      <c r="D80" s="161"/>
      <c r="E80" s="161"/>
      <c r="F80" s="161"/>
      <c r="G80" s="162">
        <f t="shared" ref="G80:G81" si="57">+E80+F80</f>
        <v>0</v>
      </c>
      <c r="H80" s="161"/>
      <c r="I80" s="161"/>
      <c r="J80" s="161"/>
      <c r="K80" s="162">
        <f>+D80+I138+J80</f>
        <v>0</v>
      </c>
    </row>
    <row r="81" spans="1:11" ht="14.25" customHeight="1" x14ac:dyDescent="0.2">
      <c r="A81" s="263"/>
      <c r="B81" s="54" t="s">
        <v>240</v>
      </c>
      <c r="C81" s="54" t="s">
        <v>241</v>
      </c>
      <c r="D81" s="161">
        <v>280.7</v>
      </c>
      <c r="E81" s="161"/>
      <c r="F81" s="161">
        <v>280.7</v>
      </c>
      <c r="G81" s="162">
        <f t="shared" si="57"/>
        <v>280.7</v>
      </c>
      <c r="H81" s="161"/>
      <c r="I81" s="161"/>
      <c r="J81" s="161"/>
      <c r="K81" s="162">
        <f>+D81+I139+J81</f>
        <v>280.7</v>
      </c>
    </row>
    <row r="82" spans="1:11" ht="14.25" customHeight="1" thickBot="1" x14ac:dyDescent="0.25">
      <c r="A82" s="264"/>
      <c r="B82" s="164"/>
      <c r="C82" s="165" t="s">
        <v>126</v>
      </c>
      <c r="D82" s="166">
        <f>+D72+D77+D79-D74</f>
        <v>0</v>
      </c>
      <c r="E82" s="166">
        <f t="shared" ref="E82:K82" si="58">+E72+E77+E79-E74</f>
        <v>280.7</v>
      </c>
      <c r="F82" s="166">
        <f t="shared" si="58"/>
        <v>0</v>
      </c>
      <c r="G82" s="166">
        <f t="shared" si="58"/>
        <v>0</v>
      </c>
      <c r="H82" s="166">
        <f t="shared" si="58"/>
        <v>0</v>
      </c>
      <c r="I82" s="166">
        <f t="shared" si="58"/>
        <v>0</v>
      </c>
      <c r="J82" s="166">
        <f t="shared" si="58"/>
        <v>0</v>
      </c>
      <c r="K82" s="166">
        <f t="shared" si="58"/>
        <v>0</v>
      </c>
    </row>
    <row r="83" spans="1:11" ht="14.25" customHeight="1" x14ac:dyDescent="0.2">
      <c r="A83" s="259" t="s">
        <v>277</v>
      </c>
      <c r="B83" s="169"/>
      <c r="C83" s="169" t="s">
        <v>266</v>
      </c>
      <c r="D83" s="170"/>
      <c r="E83" s="170">
        <v>71.2</v>
      </c>
      <c r="F83" s="170"/>
      <c r="G83" s="170"/>
      <c r="H83" s="170"/>
      <c r="I83" s="170"/>
      <c r="J83" s="170"/>
      <c r="K83" s="171"/>
    </row>
    <row r="84" spans="1:11" ht="14.25" customHeight="1" x14ac:dyDescent="0.2">
      <c r="A84" s="260"/>
      <c r="B84" s="51">
        <v>70106</v>
      </c>
      <c r="C84" s="51" t="s">
        <v>0</v>
      </c>
      <c r="D84" s="158"/>
      <c r="E84" s="158"/>
      <c r="F84" s="158"/>
      <c r="G84" s="158"/>
      <c r="H84" s="158"/>
      <c r="I84" s="158"/>
      <c r="J84" s="158"/>
      <c r="K84" s="172"/>
    </row>
    <row r="85" spans="1:11" ht="14.25" customHeight="1" x14ac:dyDescent="0.2">
      <c r="A85" s="260"/>
      <c r="B85" s="52" t="s">
        <v>1</v>
      </c>
      <c r="C85" s="52" t="s">
        <v>2</v>
      </c>
      <c r="D85" s="159">
        <f>+D86</f>
        <v>71.2</v>
      </c>
      <c r="E85" s="159">
        <f t="shared" ref="E85:K86" si="59">+E86</f>
        <v>0</v>
      </c>
      <c r="F85" s="159">
        <f t="shared" si="59"/>
        <v>71.2</v>
      </c>
      <c r="G85" s="159">
        <f t="shared" si="59"/>
        <v>71.2</v>
      </c>
      <c r="H85" s="159">
        <f t="shared" si="59"/>
        <v>0</v>
      </c>
      <c r="I85" s="159">
        <f t="shared" si="59"/>
        <v>0</v>
      </c>
      <c r="J85" s="159">
        <f t="shared" si="59"/>
        <v>0</v>
      </c>
      <c r="K85" s="173">
        <f t="shared" si="59"/>
        <v>71.2</v>
      </c>
    </row>
    <row r="86" spans="1:11" ht="14.25" customHeight="1" x14ac:dyDescent="0.2">
      <c r="A86" s="260"/>
      <c r="B86" s="53" t="s">
        <v>54</v>
      </c>
      <c r="C86" s="53" t="s">
        <v>55</v>
      </c>
      <c r="D86" s="160">
        <f>+D87</f>
        <v>71.2</v>
      </c>
      <c r="E86" s="160">
        <f t="shared" si="59"/>
        <v>0</v>
      </c>
      <c r="F86" s="160">
        <f t="shared" si="59"/>
        <v>71.2</v>
      </c>
      <c r="G86" s="160">
        <f t="shared" si="59"/>
        <v>71.2</v>
      </c>
      <c r="H86" s="160">
        <f t="shared" si="59"/>
        <v>0</v>
      </c>
      <c r="I86" s="160">
        <f t="shared" si="59"/>
        <v>0</v>
      </c>
      <c r="J86" s="160">
        <f t="shared" si="59"/>
        <v>0</v>
      </c>
      <c r="K86" s="174">
        <f t="shared" si="59"/>
        <v>71.2</v>
      </c>
    </row>
    <row r="87" spans="1:11" ht="14.25" customHeight="1" x14ac:dyDescent="0.2">
      <c r="A87" s="260"/>
      <c r="B87" s="54" t="s">
        <v>72</v>
      </c>
      <c r="C87" s="54" t="s">
        <v>73</v>
      </c>
      <c r="D87" s="161">
        <v>71.2</v>
      </c>
      <c r="E87" s="161"/>
      <c r="F87" s="161">
        <v>71.2</v>
      </c>
      <c r="G87" s="162">
        <f t="shared" ref="G87:G89" si="60">+E87+F87</f>
        <v>71.2</v>
      </c>
      <c r="H87" s="161"/>
      <c r="I87" s="161"/>
      <c r="J87" s="161"/>
      <c r="K87" s="175">
        <f>+D87+I147+J87</f>
        <v>71.2</v>
      </c>
    </row>
    <row r="88" spans="1:11" ht="14.25" customHeight="1" x14ac:dyDescent="0.2">
      <c r="A88" s="260"/>
      <c r="B88" s="23" t="s">
        <v>58</v>
      </c>
      <c r="C88" s="23" t="s">
        <v>59</v>
      </c>
      <c r="D88" s="128">
        <f>+D89</f>
        <v>0</v>
      </c>
      <c r="E88" s="128">
        <f t="shared" ref="E88:J88" si="61">+E89</f>
        <v>0</v>
      </c>
      <c r="F88" s="128">
        <f t="shared" si="61"/>
        <v>0</v>
      </c>
      <c r="G88" s="128">
        <f t="shared" si="60"/>
        <v>0</v>
      </c>
      <c r="H88" s="128">
        <f t="shared" ref="H88:H89" si="62">+D88-G88</f>
        <v>0</v>
      </c>
      <c r="I88" s="128">
        <f t="shared" si="61"/>
        <v>0</v>
      </c>
      <c r="J88" s="128">
        <f t="shared" si="61"/>
        <v>0</v>
      </c>
      <c r="K88" s="176">
        <f t="shared" ref="K88" si="63">+D88+I88</f>
        <v>0</v>
      </c>
    </row>
    <row r="89" spans="1:11" ht="14.25" customHeight="1" x14ac:dyDescent="0.2">
      <c r="A89" s="260"/>
      <c r="B89" s="14" t="s">
        <v>60</v>
      </c>
      <c r="C89" s="14" t="s">
        <v>61</v>
      </c>
      <c r="D89" s="125"/>
      <c r="E89" s="125"/>
      <c r="F89" s="125"/>
      <c r="G89" s="126">
        <f t="shared" si="60"/>
        <v>0</v>
      </c>
      <c r="H89" s="126">
        <f t="shared" si="62"/>
        <v>0</v>
      </c>
      <c r="I89" s="125"/>
      <c r="J89" s="125"/>
      <c r="K89" s="177">
        <f t="shared" ref="K89" si="64">+D89+I89+J89</f>
        <v>0</v>
      </c>
    </row>
    <row r="90" spans="1:11" ht="14.25" customHeight="1" x14ac:dyDescent="0.2">
      <c r="A90" s="260"/>
      <c r="B90" s="55" t="s">
        <v>62</v>
      </c>
      <c r="C90" s="55" t="s">
        <v>63</v>
      </c>
      <c r="D90" s="163">
        <f>+D92+D91</f>
        <v>71.2</v>
      </c>
      <c r="E90" s="163">
        <f t="shared" ref="E90:K90" si="65">+E92+E91</f>
        <v>0</v>
      </c>
      <c r="F90" s="163">
        <f t="shared" si="65"/>
        <v>71.2</v>
      </c>
      <c r="G90" s="163">
        <f t="shared" si="65"/>
        <v>71.2</v>
      </c>
      <c r="H90" s="163">
        <f t="shared" si="65"/>
        <v>0</v>
      </c>
      <c r="I90" s="163">
        <f t="shared" si="65"/>
        <v>0</v>
      </c>
      <c r="J90" s="163">
        <f t="shared" si="65"/>
        <v>0</v>
      </c>
      <c r="K90" s="178">
        <f t="shared" si="65"/>
        <v>71.2</v>
      </c>
    </row>
    <row r="91" spans="1:11" ht="14.25" customHeight="1" x14ac:dyDescent="0.2">
      <c r="A91" s="260"/>
      <c r="B91" s="54" t="s">
        <v>66</v>
      </c>
      <c r="C91" s="54" t="s">
        <v>67</v>
      </c>
      <c r="D91" s="161"/>
      <c r="E91" s="161"/>
      <c r="F91" s="161"/>
      <c r="G91" s="162">
        <f t="shared" ref="G91:G92" si="66">+E91+F91</f>
        <v>0</v>
      </c>
      <c r="H91" s="161"/>
      <c r="I91" s="161"/>
      <c r="J91" s="161"/>
      <c r="K91" s="175">
        <f>+D91+I149+J91</f>
        <v>0</v>
      </c>
    </row>
    <row r="92" spans="1:11" ht="14.25" customHeight="1" x14ac:dyDescent="0.2">
      <c r="A92" s="260"/>
      <c r="B92" s="54" t="s">
        <v>240</v>
      </c>
      <c r="C92" s="54" t="s">
        <v>241</v>
      </c>
      <c r="D92" s="161">
        <v>71.2</v>
      </c>
      <c r="E92" s="161"/>
      <c r="F92" s="161">
        <v>71.2</v>
      </c>
      <c r="G92" s="162">
        <f t="shared" si="66"/>
        <v>71.2</v>
      </c>
      <c r="H92" s="161"/>
      <c r="I92" s="161"/>
      <c r="J92" s="161"/>
      <c r="K92" s="175">
        <f>+D92+I150+J92</f>
        <v>71.2</v>
      </c>
    </row>
    <row r="93" spans="1:11" ht="14.25" customHeight="1" thickBot="1" x14ac:dyDescent="0.25">
      <c r="A93" s="261"/>
      <c r="B93" s="179"/>
      <c r="C93" s="180" t="s">
        <v>126</v>
      </c>
      <c r="D93" s="181">
        <f>+D83+D88+D90-D85</f>
        <v>0</v>
      </c>
      <c r="E93" s="181">
        <f t="shared" ref="E93:K93" si="67">+E83+E88+E90-E85</f>
        <v>71.2</v>
      </c>
      <c r="F93" s="181">
        <f t="shared" si="67"/>
        <v>0</v>
      </c>
      <c r="G93" s="181">
        <f t="shared" si="67"/>
        <v>0</v>
      </c>
      <c r="H93" s="181">
        <f t="shared" si="67"/>
        <v>0</v>
      </c>
      <c r="I93" s="181">
        <f t="shared" si="67"/>
        <v>0</v>
      </c>
      <c r="J93" s="181">
        <f t="shared" si="67"/>
        <v>0</v>
      </c>
      <c r="K93" s="182">
        <f t="shared" si="67"/>
        <v>0</v>
      </c>
    </row>
    <row r="94" spans="1:11" ht="14.25" customHeight="1" x14ac:dyDescent="0.2">
      <c r="A94" s="262" t="s">
        <v>278</v>
      </c>
      <c r="B94" s="167"/>
      <c r="C94" s="167" t="s">
        <v>266</v>
      </c>
      <c r="D94" s="168"/>
      <c r="E94" s="168">
        <v>906.8</v>
      </c>
      <c r="F94" s="168"/>
      <c r="G94" s="168"/>
      <c r="H94" s="168"/>
      <c r="I94" s="168"/>
      <c r="J94" s="168"/>
      <c r="K94" s="168"/>
    </row>
    <row r="95" spans="1:11" ht="14.25" customHeight="1" x14ac:dyDescent="0.2">
      <c r="A95" s="263"/>
      <c r="B95" s="51">
        <v>70106</v>
      </c>
      <c r="C95" s="51" t="s">
        <v>0</v>
      </c>
      <c r="D95" s="158"/>
      <c r="E95" s="158"/>
      <c r="F95" s="158"/>
      <c r="G95" s="158"/>
      <c r="H95" s="158"/>
      <c r="I95" s="158"/>
      <c r="J95" s="158"/>
      <c r="K95" s="158"/>
    </row>
    <row r="96" spans="1:11" ht="14.25" customHeight="1" x14ac:dyDescent="0.2">
      <c r="A96" s="263"/>
      <c r="B96" s="52" t="s">
        <v>1</v>
      </c>
      <c r="C96" s="52" t="s">
        <v>2</v>
      </c>
      <c r="D96" s="159">
        <f>+D97</f>
        <v>906.8</v>
      </c>
      <c r="E96" s="159">
        <f t="shared" ref="E96:K97" si="68">+E97</f>
        <v>905.6</v>
      </c>
      <c r="F96" s="159">
        <f t="shared" si="68"/>
        <v>1.2</v>
      </c>
      <c r="G96" s="159">
        <f t="shared" si="68"/>
        <v>906.80000000000007</v>
      </c>
      <c r="H96" s="159">
        <f t="shared" si="68"/>
        <v>0</v>
      </c>
      <c r="I96" s="159">
        <f t="shared" si="68"/>
        <v>0</v>
      </c>
      <c r="J96" s="159">
        <f t="shared" si="68"/>
        <v>0</v>
      </c>
      <c r="K96" s="159">
        <f t="shared" si="68"/>
        <v>906.8</v>
      </c>
    </row>
    <row r="97" spans="1:11" ht="14.25" customHeight="1" x14ac:dyDescent="0.2">
      <c r="A97" s="263"/>
      <c r="B97" s="53" t="s">
        <v>54</v>
      </c>
      <c r="C97" s="53" t="s">
        <v>55</v>
      </c>
      <c r="D97" s="160">
        <f>+D98</f>
        <v>906.8</v>
      </c>
      <c r="E97" s="160">
        <f t="shared" si="68"/>
        <v>905.6</v>
      </c>
      <c r="F97" s="160">
        <f t="shared" si="68"/>
        <v>1.2</v>
      </c>
      <c r="G97" s="160">
        <f t="shared" si="68"/>
        <v>906.80000000000007</v>
      </c>
      <c r="H97" s="160">
        <f t="shared" si="68"/>
        <v>0</v>
      </c>
      <c r="I97" s="160">
        <f t="shared" si="68"/>
        <v>0</v>
      </c>
      <c r="J97" s="160">
        <f t="shared" si="68"/>
        <v>0</v>
      </c>
      <c r="K97" s="160">
        <f t="shared" si="68"/>
        <v>906.8</v>
      </c>
    </row>
    <row r="98" spans="1:11" ht="14.25" customHeight="1" x14ac:dyDescent="0.2">
      <c r="A98" s="263"/>
      <c r="B98" s="54" t="s">
        <v>72</v>
      </c>
      <c r="C98" s="54" t="s">
        <v>73</v>
      </c>
      <c r="D98" s="161">
        <v>906.8</v>
      </c>
      <c r="E98" s="161">
        <v>905.6</v>
      </c>
      <c r="F98" s="161">
        <v>1.2</v>
      </c>
      <c r="G98" s="162">
        <f t="shared" ref="G98:G100" si="69">+E98+F98</f>
        <v>906.80000000000007</v>
      </c>
      <c r="H98" s="161"/>
      <c r="I98" s="161"/>
      <c r="J98" s="161"/>
      <c r="K98" s="162">
        <f>+D98+I158+J98</f>
        <v>906.8</v>
      </c>
    </row>
    <row r="99" spans="1:11" ht="14.25" customHeight="1" x14ac:dyDescent="0.2">
      <c r="A99" s="263"/>
      <c r="B99" s="23" t="s">
        <v>58</v>
      </c>
      <c r="C99" s="23" t="s">
        <v>59</v>
      </c>
      <c r="D99" s="128">
        <f>+D100</f>
        <v>0</v>
      </c>
      <c r="E99" s="128">
        <f t="shared" ref="E99:J99" si="70">+E100</f>
        <v>0</v>
      </c>
      <c r="F99" s="128">
        <f t="shared" si="70"/>
        <v>0</v>
      </c>
      <c r="G99" s="128">
        <f t="shared" si="69"/>
        <v>0</v>
      </c>
      <c r="H99" s="128">
        <f t="shared" ref="H99:H100" si="71">+D99-G99</f>
        <v>0</v>
      </c>
      <c r="I99" s="128">
        <f t="shared" si="70"/>
        <v>0</v>
      </c>
      <c r="J99" s="128">
        <f t="shared" si="70"/>
        <v>0</v>
      </c>
      <c r="K99" s="128">
        <f t="shared" ref="K99" si="72">+D99+I99</f>
        <v>0</v>
      </c>
    </row>
    <row r="100" spans="1:11" ht="14.25" customHeight="1" x14ac:dyDescent="0.2">
      <c r="A100" s="263"/>
      <c r="B100" s="14" t="s">
        <v>60</v>
      </c>
      <c r="C100" s="14" t="s">
        <v>61</v>
      </c>
      <c r="D100" s="125"/>
      <c r="E100" s="125"/>
      <c r="F100" s="125"/>
      <c r="G100" s="126">
        <f t="shared" si="69"/>
        <v>0</v>
      </c>
      <c r="H100" s="126">
        <f t="shared" si="71"/>
        <v>0</v>
      </c>
      <c r="I100" s="125"/>
      <c r="J100" s="125"/>
      <c r="K100" s="126">
        <f t="shared" ref="K100" si="73">+D100+I100+J100</f>
        <v>0</v>
      </c>
    </row>
    <row r="101" spans="1:11" ht="14.25" customHeight="1" x14ac:dyDescent="0.2">
      <c r="A101" s="263"/>
      <c r="B101" s="55" t="s">
        <v>62</v>
      </c>
      <c r="C101" s="55" t="s">
        <v>63</v>
      </c>
      <c r="D101" s="163">
        <f>+D103+D102</f>
        <v>906.8</v>
      </c>
      <c r="E101" s="163">
        <f t="shared" ref="E101:K101" si="74">+E103+E102</f>
        <v>906.8</v>
      </c>
      <c r="F101" s="163">
        <f t="shared" si="74"/>
        <v>0</v>
      </c>
      <c r="G101" s="163">
        <f t="shared" si="74"/>
        <v>906.8</v>
      </c>
      <c r="H101" s="163">
        <f t="shared" si="74"/>
        <v>0</v>
      </c>
      <c r="I101" s="163">
        <f t="shared" si="74"/>
        <v>0</v>
      </c>
      <c r="J101" s="163">
        <f t="shared" si="74"/>
        <v>0</v>
      </c>
      <c r="K101" s="163">
        <f t="shared" si="74"/>
        <v>906.8</v>
      </c>
    </row>
    <row r="102" spans="1:11" ht="14.25" customHeight="1" x14ac:dyDescent="0.2">
      <c r="A102" s="263"/>
      <c r="B102" s="54" t="s">
        <v>66</v>
      </c>
      <c r="C102" s="54" t="s">
        <v>67</v>
      </c>
      <c r="D102" s="161"/>
      <c r="E102" s="161"/>
      <c r="F102" s="161"/>
      <c r="G102" s="162">
        <f t="shared" ref="G102:G103" si="75">+E102+F102</f>
        <v>0</v>
      </c>
      <c r="H102" s="161"/>
      <c r="I102" s="161"/>
      <c r="J102" s="161"/>
      <c r="K102" s="162">
        <f>+D102+I160+J102</f>
        <v>0</v>
      </c>
    </row>
    <row r="103" spans="1:11" ht="14.25" customHeight="1" x14ac:dyDescent="0.2">
      <c r="A103" s="263"/>
      <c r="B103" s="54" t="s">
        <v>240</v>
      </c>
      <c r="C103" s="54" t="s">
        <v>241</v>
      </c>
      <c r="D103" s="161">
        <v>906.8</v>
      </c>
      <c r="E103" s="161">
        <v>906.8</v>
      </c>
      <c r="F103" s="161"/>
      <c r="G103" s="162">
        <f t="shared" si="75"/>
        <v>906.8</v>
      </c>
      <c r="H103" s="161"/>
      <c r="I103" s="161"/>
      <c r="J103" s="161"/>
      <c r="K103" s="162">
        <f>+D103+I161+J103</f>
        <v>906.8</v>
      </c>
    </row>
    <row r="104" spans="1:11" ht="14.25" customHeight="1" thickBot="1" x14ac:dyDescent="0.25">
      <c r="A104" s="264"/>
      <c r="B104" s="164"/>
      <c r="C104" s="165" t="s">
        <v>126</v>
      </c>
      <c r="D104" s="166">
        <f>+D94+D99+D101-D96</f>
        <v>0</v>
      </c>
      <c r="E104" s="166">
        <f t="shared" ref="E104:K104" si="76">+E94+E99+E101-E96</f>
        <v>907.99999999999989</v>
      </c>
      <c r="F104" s="166">
        <f t="shared" si="76"/>
        <v>-1.2</v>
      </c>
      <c r="G104" s="166">
        <f t="shared" si="76"/>
        <v>0</v>
      </c>
      <c r="H104" s="166">
        <f t="shared" si="76"/>
        <v>0</v>
      </c>
      <c r="I104" s="166">
        <f t="shared" si="76"/>
        <v>0</v>
      </c>
      <c r="J104" s="166">
        <f t="shared" si="76"/>
        <v>0</v>
      </c>
      <c r="K104" s="166">
        <f t="shared" si="76"/>
        <v>0</v>
      </c>
    </row>
    <row r="105" spans="1:11" ht="14.25" customHeight="1" x14ac:dyDescent="0.2">
      <c r="A105" s="259" t="s">
        <v>279</v>
      </c>
      <c r="B105" s="169"/>
      <c r="C105" s="169" t="s">
        <v>266</v>
      </c>
      <c r="D105" s="170"/>
      <c r="E105" s="170"/>
      <c r="F105" s="170"/>
      <c r="G105" s="170">
        <f>+E105+F105</f>
        <v>0</v>
      </c>
      <c r="H105" s="170"/>
      <c r="I105" s="170"/>
      <c r="J105" s="170"/>
      <c r="K105" s="171"/>
    </row>
    <row r="106" spans="1:11" ht="14.25" customHeight="1" x14ac:dyDescent="0.2">
      <c r="A106" s="260"/>
      <c r="B106" s="51">
        <v>70106</v>
      </c>
      <c r="C106" s="51" t="s">
        <v>0</v>
      </c>
      <c r="D106" s="158"/>
      <c r="E106" s="158"/>
      <c r="F106" s="158"/>
      <c r="G106" s="158"/>
      <c r="H106" s="158"/>
      <c r="I106" s="158"/>
      <c r="J106" s="158"/>
      <c r="K106" s="172"/>
    </row>
    <row r="107" spans="1:11" ht="14.25" customHeight="1" x14ac:dyDescent="0.2">
      <c r="A107" s="260"/>
      <c r="B107" s="52" t="s">
        <v>1</v>
      </c>
      <c r="C107" s="52" t="s">
        <v>2</v>
      </c>
      <c r="D107" s="159">
        <f>+D108</f>
        <v>0</v>
      </c>
      <c r="E107" s="159">
        <f t="shared" ref="E107:K108" si="77">+E108</f>
        <v>0</v>
      </c>
      <c r="F107" s="159">
        <f t="shared" si="77"/>
        <v>0</v>
      </c>
      <c r="G107" s="159">
        <f t="shared" si="77"/>
        <v>0</v>
      </c>
      <c r="H107" s="159">
        <f t="shared" si="77"/>
        <v>0</v>
      </c>
      <c r="I107" s="159">
        <f t="shared" si="77"/>
        <v>0</v>
      </c>
      <c r="J107" s="159">
        <f t="shared" si="77"/>
        <v>0</v>
      </c>
      <c r="K107" s="173">
        <f t="shared" si="77"/>
        <v>0</v>
      </c>
    </row>
    <row r="108" spans="1:11" ht="14.25" customHeight="1" x14ac:dyDescent="0.2">
      <c r="A108" s="260"/>
      <c r="B108" s="53" t="s">
        <v>54</v>
      </c>
      <c r="C108" s="53" t="s">
        <v>55</v>
      </c>
      <c r="D108" s="160">
        <f>+D109</f>
        <v>0</v>
      </c>
      <c r="E108" s="160">
        <f t="shared" si="77"/>
        <v>0</v>
      </c>
      <c r="F108" s="160">
        <f t="shared" si="77"/>
        <v>0</v>
      </c>
      <c r="G108" s="160">
        <f t="shared" si="77"/>
        <v>0</v>
      </c>
      <c r="H108" s="160">
        <f t="shared" si="77"/>
        <v>0</v>
      </c>
      <c r="I108" s="160">
        <f t="shared" si="77"/>
        <v>0</v>
      </c>
      <c r="J108" s="160">
        <f t="shared" si="77"/>
        <v>0</v>
      </c>
      <c r="K108" s="174">
        <f t="shared" si="77"/>
        <v>0</v>
      </c>
    </row>
    <row r="109" spans="1:11" ht="14.25" customHeight="1" x14ac:dyDescent="0.2">
      <c r="A109" s="260"/>
      <c r="B109" s="54" t="s">
        <v>72</v>
      </c>
      <c r="C109" s="54" t="s">
        <v>73</v>
      </c>
      <c r="D109" s="161"/>
      <c r="E109" s="161"/>
      <c r="F109" s="161"/>
      <c r="G109" s="162">
        <f t="shared" ref="G109:G111" si="78">+E109+F109</f>
        <v>0</v>
      </c>
      <c r="H109" s="161"/>
      <c r="I109" s="161"/>
      <c r="J109" s="161"/>
      <c r="K109" s="175">
        <f>+D109+I169+J109</f>
        <v>0</v>
      </c>
    </row>
    <row r="110" spans="1:11" ht="14.25" customHeight="1" x14ac:dyDescent="0.2">
      <c r="A110" s="260"/>
      <c r="B110" s="23" t="s">
        <v>58</v>
      </c>
      <c r="C110" s="23" t="s">
        <v>59</v>
      </c>
      <c r="D110" s="128">
        <f>+D111</f>
        <v>0</v>
      </c>
      <c r="E110" s="128">
        <f t="shared" ref="E110:J110" si="79">+E111</f>
        <v>0</v>
      </c>
      <c r="F110" s="128">
        <f t="shared" si="79"/>
        <v>0</v>
      </c>
      <c r="G110" s="128">
        <f t="shared" si="78"/>
        <v>0</v>
      </c>
      <c r="H110" s="128">
        <f t="shared" ref="H110:H111" si="80">+D110-G110</f>
        <v>0</v>
      </c>
      <c r="I110" s="128">
        <f t="shared" si="79"/>
        <v>0</v>
      </c>
      <c r="J110" s="128">
        <f t="shared" si="79"/>
        <v>0</v>
      </c>
      <c r="K110" s="176">
        <f t="shared" ref="K110" si="81">+D110+I110</f>
        <v>0</v>
      </c>
    </row>
    <row r="111" spans="1:11" ht="14.25" customHeight="1" x14ac:dyDescent="0.2">
      <c r="A111" s="260"/>
      <c r="B111" s="14" t="s">
        <v>60</v>
      </c>
      <c r="C111" s="14" t="s">
        <v>61</v>
      </c>
      <c r="D111" s="125"/>
      <c r="E111" s="125"/>
      <c r="F111" s="125"/>
      <c r="G111" s="126">
        <f t="shared" si="78"/>
        <v>0</v>
      </c>
      <c r="H111" s="126">
        <f t="shared" si="80"/>
        <v>0</v>
      </c>
      <c r="I111" s="125"/>
      <c r="J111" s="125"/>
      <c r="K111" s="177">
        <f t="shared" ref="K111" si="82">+D111+I111+J111</f>
        <v>0</v>
      </c>
    </row>
    <row r="112" spans="1:11" ht="14.25" customHeight="1" x14ac:dyDescent="0.2">
      <c r="A112" s="260"/>
      <c r="B112" s="55" t="s">
        <v>62</v>
      </c>
      <c r="C112" s="55" t="s">
        <v>63</v>
      </c>
      <c r="D112" s="163">
        <f>+D114+D113</f>
        <v>0</v>
      </c>
      <c r="E112" s="163">
        <f t="shared" ref="E112:K112" si="83">+E114+E113</f>
        <v>0</v>
      </c>
      <c r="F112" s="163">
        <f t="shared" si="83"/>
        <v>0</v>
      </c>
      <c r="G112" s="163">
        <f t="shared" si="83"/>
        <v>0</v>
      </c>
      <c r="H112" s="163">
        <f t="shared" si="83"/>
        <v>0</v>
      </c>
      <c r="I112" s="163">
        <f t="shared" si="83"/>
        <v>0</v>
      </c>
      <c r="J112" s="163">
        <f t="shared" si="83"/>
        <v>0</v>
      </c>
      <c r="K112" s="178">
        <f t="shared" si="83"/>
        <v>0</v>
      </c>
    </row>
    <row r="113" spans="1:11" ht="14.25" customHeight="1" x14ac:dyDescent="0.2">
      <c r="A113" s="260"/>
      <c r="B113" s="54" t="s">
        <v>66</v>
      </c>
      <c r="C113" s="54" t="s">
        <v>67</v>
      </c>
      <c r="D113" s="161"/>
      <c r="E113" s="161"/>
      <c r="F113" s="161"/>
      <c r="G113" s="162">
        <f t="shared" ref="G113:G114" si="84">+E113+F113</f>
        <v>0</v>
      </c>
      <c r="H113" s="161"/>
      <c r="I113" s="161"/>
      <c r="J113" s="161"/>
      <c r="K113" s="175">
        <f>+D113+I171+J113</f>
        <v>0</v>
      </c>
    </row>
    <row r="114" spans="1:11" ht="14.25" customHeight="1" x14ac:dyDescent="0.2">
      <c r="A114" s="260"/>
      <c r="B114" s="54" t="s">
        <v>240</v>
      </c>
      <c r="C114" s="54" t="s">
        <v>241</v>
      </c>
      <c r="D114" s="161"/>
      <c r="E114" s="161"/>
      <c r="F114" s="161"/>
      <c r="G114" s="162">
        <f t="shared" si="84"/>
        <v>0</v>
      </c>
      <c r="H114" s="161"/>
      <c r="I114" s="161"/>
      <c r="J114" s="161"/>
      <c r="K114" s="175">
        <f>+D114+I172+J114</f>
        <v>0</v>
      </c>
    </row>
    <row r="115" spans="1:11" ht="14.25" customHeight="1" thickBot="1" x14ac:dyDescent="0.25">
      <c r="A115" s="261"/>
      <c r="B115" s="179"/>
      <c r="C115" s="180" t="s">
        <v>126</v>
      </c>
      <c r="D115" s="181">
        <f>+D105+D110+D112-D107</f>
        <v>0</v>
      </c>
      <c r="E115" s="181">
        <f t="shared" ref="E115:K115" si="85">+E105+E110+E112-E107</f>
        <v>0</v>
      </c>
      <c r="F115" s="181">
        <f t="shared" si="85"/>
        <v>0</v>
      </c>
      <c r="G115" s="181">
        <f t="shared" si="85"/>
        <v>0</v>
      </c>
      <c r="H115" s="181">
        <f t="shared" si="85"/>
        <v>0</v>
      </c>
      <c r="I115" s="181">
        <f t="shared" si="85"/>
        <v>0</v>
      </c>
      <c r="J115" s="181">
        <f t="shared" si="85"/>
        <v>0</v>
      </c>
      <c r="K115" s="182">
        <f t="shared" si="85"/>
        <v>0</v>
      </c>
    </row>
    <row r="116" spans="1:11" ht="14.25" customHeight="1" x14ac:dyDescent="0.2">
      <c r="A116" s="265" t="s">
        <v>260</v>
      </c>
      <c r="B116" s="266" t="s">
        <v>120</v>
      </c>
      <c r="C116" s="267"/>
      <c r="D116" s="185">
        <f>+D8+D19+D30+D41+D52+D63+D74+D85+D96+D107</f>
        <v>153776.80000000002</v>
      </c>
      <c r="E116" s="185">
        <f t="shared" ref="E116:K116" si="86">+E8+E19+E30+E41+E52+E63+E74+E85+E96+E107</f>
        <v>81286.400000000009</v>
      </c>
      <c r="F116" s="185">
        <f t="shared" si="86"/>
        <v>72490.399999999994</v>
      </c>
      <c r="G116" s="185">
        <f t="shared" si="86"/>
        <v>153776.80000000002</v>
      </c>
      <c r="H116" s="185">
        <f t="shared" si="86"/>
        <v>0</v>
      </c>
      <c r="I116" s="185">
        <f t="shared" si="86"/>
        <v>0</v>
      </c>
      <c r="J116" s="185">
        <f t="shared" si="86"/>
        <v>0</v>
      </c>
      <c r="K116" s="185">
        <f t="shared" si="86"/>
        <v>153776.80000000002</v>
      </c>
    </row>
    <row r="117" spans="1:11" ht="14.25" customHeight="1" x14ac:dyDescent="0.2">
      <c r="A117" s="257"/>
      <c r="B117" s="250" t="s">
        <v>121</v>
      </c>
      <c r="C117" s="251"/>
      <c r="D117" s="129">
        <f>+D119+D120+D121+D118+D122</f>
        <v>153776.79999999999</v>
      </c>
      <c r="E117" s="129">
        <f t="shared" ref="E117:K117" si="87">+E119+E120+E121+E118+E122</f>
        <v>84881.500000000015</v>
      </c>
      <c r="F117" s="129">
        <f t="shared" si="87"/>
        <v>68895.299999999988</v>
      </c>
      <c r="G117" s="129">
        <f t="shared" si="87"/>
        <v>153776.79999999999</v>
      </c>
      <c r="H117" s="129">
        <f t="shared" si="87"/>
        <v>0</v>
      </c>
      <c r="I117" s="129">
        <f t="shared" si="87"/>
        <v>0</v>
      </c>
      <c r="J117" s="129">
        <f t="shared" si="87"/>
        <v>0</v>
      </c>
      <c r="K117" s="129">
        <f t="shared" si="87"/>
        <v>153776.79999999999</v>
      </c>
    </row>
    <row r="118" spans="1:11" ht="14.25" customHeight="1" x14ac:dyDescent="0.2">
      <c r="A118" s="257"/>
      <c r="B118" s="60"/>
      <c r="C118" s="62" t="s">
        <v>246</v>
      </c>
      <c r="D118" s="118"/>
      <c r="E118" s="118"/>
      <c r="F118" s="118"/>
      <c r="G118" s="118"/>
      <c r="H118" s="118"/>
      <c r="I118" s="118"/>
      <c r="J118" s="118"/>
      <c r="K118" s="118"/>
    </row>
    <row r="119" spans="1:11" ht="14.25" customHeight="1" x14ac:dyDescent="0.2">
      <c r="A119" s="257"/>
      <c r="B119" s="61"/>
      <c r="C119" s="62" t="s">
        <v>129</v>
      </c>
      <c r="D119" s="130">
        <f>+D11+D22+D33+D44+D55+D66+D77+D88+D99+D110</f>
        <v>0</v>
      </c>
      <c r="E119" s="130">
        <f t="shared" ref="E119:K119" si="88">+E11+E22+E33+E44+E55+E66+E77+E88+E99+E110</f>
        <v>0</v>
      </c>
      <c r="F119" s="130">
        <f t="shared" si="88"/>
        <v>0</v>
      </c>
      <c r="G119" s="130">
        <f t="shared" si="88"/>
        <v>0</v>
      </c>
      <c r="H119" s="130">
        <f t="shared" si="88"/>
        <v>0</v>
      </c>
      <c r="I119" s="130">
        <f t="shared" si="88"/>
        <v>0</v>
      </c>
      <c r="J119" s="130">
        <f t="shared" si="88"/>
        <v>0</v>
      </c>
      <c r="K119" s="130">
        <f t="shared" si="88"/>
        <v>0</v>
      </c>
    </row>
    <row r="120" spans="1:11" ht="14.25" customHeight="1" x14ac:dyDescent="0.2">
      <c r="A120" s="257"/>
      <c r="B120" s="20"/>
      <c r="C120" s="21" t="s">
        <v>244</v>
      </c>
      <c r="D120" s="131">
        <f>+D14+D25+D36+D47+D58+D69+D80+D91+D102+D113</f>
        <v>116894.2</v>
      </c>
      <c r="E120" s="131">
        <f t="shared" ref="E120:F120" si="89">+E14+E25+E36+E47+E58+E69+E80+E91+E102+E113</f>
        <v>81518.700000000012</v>
      </c>
      <c r="F120" s="131">
        <f t="shared" si="89"/>
        <v>35375.5</v>
      </c>
      <c r="G120" s="131">
        <f t="shared" ref="G120:K120" si="90">+G14+G25+G36+G47+G58+G69+G80+G91+G102+G113</f>
        <v>116894.2</v>
      </c>
      <c r="H120" s="131">
        <f t="shared" si="90"/>
        <v>0</v>
      </c>
      <c r="I120" s="131">
        <f t="shared" si="90"/>
        <v>0</v>
      </c>
      <c r="J120" s="131">
        <f t="shared" si="90"/>
        <v>0</v>
      </c>
      <c r="K120" s="131">
        <f t="shared" si="90"/>
        <v>116894.2</v>
      </c>
    </row>
    <row r="121" spans="1:11" ht="14.25" customHeight="1" x14ac:dyDescent="0.2">
      <c r="A121" s="257"/>
      <c r="B121" s="20"/>
      <c r="C121" s="21" t="s">
        <v>245</v>
      </c>
      <c r="D121" s="131"/>
      <c r="E121" s="131"/>
      <c r="F121" s="131"/>
      <c r="G121" s="131"/>
      <c r="H121" s="131"/>
      <c r="I121" s="131"/>
      <c r="J121" s="131"/>
      <c r="K121" s="131"/>
    </row>
    <row r="122" spans="1:11" ht="14.25" customHeight="1" x14ac:dyDescent="0.2">
      <c r="A122" s="257"/>
      <c r="B122" s="20"/>
      <c r="C122" s="21" t="s">
        <v>280</v>
      </c>
      <c r="D122" s="131">
        <f>+D15+D26+D37+D48+D59+D70+D81+D92+D103+D114</f>
        <v>36882.6</v>
      </c>
      <c r="E122" s="131">
        <f t="shared" ref="E122:F122" si="91">+E15+E26+E37+E48+E59+E70+E81+E92+E103+E114</f>
        <v>3362.8</v>
      </c>
      <c r="F122" s="131">
        <f t="shared" si="91"/>
        <v>33519.799999999996</v>
      </c>
      <c r="G122" s="131">
        <f t="shared" ref="G122:K122" si="92">+G15+G26+G37+G48+G59+G70+G81+G92+G103+G114</f>
        <v>36882.6</v>
      </c>
      <c r="H122" s="131">
        <f t="shared" si="92"/>
        <v>0</v>
      </c>
      <c r="I122" s="131">
        <f t="shared" si="92"/>
        <v>0</v>
      </c>
      <c r="J122" s="131">
        <f t="shared" si="92"/>
        <v>0</v>
      </c>
      <c r="K122" s="131">
        <f t="shared" si="92"/>
        <v>36882.6</v>
      </c>
    </row>
    <row r="123" spans="1:11" ht="14.25" customHeight="1" x14ac:dyDescent="0.2">
      <c r="A123" s="257"/>
      <c r="B123" s="20"/>
      <c r="C123" s="21" t="s">
        <v>266</v>
      </c>
      <c r="D123" s="131">
        <f>+D6+D17+D28+D39+D50+D61+D72+D83+D94+D105</f>
        <v>0</v>
      </c>
      <c r="E123" s="131">
        <f t="shared" ref="E123:K123" si="93">+E6+E17+E28+E39+E50+E61+E72+E83+E94+E105</f>
        <v>36882.6</v>
      </c>
      <c r="F123" s="131">
        <f t="shared" si="93"/>
        <v>0</v>
      </c>
      <c r="G123" s="131">
        <f t="shared" si="93"/>
        <v>0</v>
      </c>
      <c r="H123" s="131">
        <f t="shared" si="93"/>
        <v>0</v>
      </c>
      <c r="I123" s="131">
        <f t="shared" si="93"/>
        <v>0</v>
      </c>
      <c r="J123" s="131">
        <f t="shared" si="93"/>
        <v>0</v>
      </c>
      <c r="K123" s="131">
        <f t="shared" si="93"/>
        <v>0</v>
      </c>
    </row>
    <row r="124" spans="1:11" ht="14.25" customHeight="1" x14ac:dyDescent="0.2">
      <c r="A124" s="257"/>
      <c r="B124" s="253" t="s">
        <v>126</v>
      </c>
      <c r="C124" s="253"/>
      <c r="D124" s="131">
        <f>+D117-D116</f>
        <v>0</v>
      </c>
      <c r="E124" s="131">
        <f t="shared" ref="E124:K124" si="94">+E117-E116</f>
        <v>3595.1000000000058</v>
      </c>
      <c r="F124" s="131">
        <f t="shared" si="94"/>
        <v>-3595.1000000000058</v>
      </c>
      <c r="G124" s="131">
        <f t="shared" si="94"/>
        <v>0</v>
      </c>
      <c r="H124" s="131">
        <f t="shared" si="94"/>
        <v>0</v>
      </c>
      <c r="I124" s="131">
        <f t="shared" si="94"/>
        <v>0</v>
      </c>
      <c r="J124" s="131">
        <f t="shared" si="94"/>
        <v>0</v>
      </c>
      <c r="K124" s="131">
        <f t="shared" si="94"/>
        <v>0</v>
      </c>
    </row>
  </sheetData>
  <mergeCells count="15">
    <mergeCell ref="A116:A124"/>
    <mergeCell ref="B116:C116"/>
    <mergeCell ref="B117:C117"/>
    <mergeCell ref="B124:C124"/>
    <mergeCell ref="A50:A60"/>
    <mergeCell ref="A61:A71"/>
    <mergeCell ref="A72:A82"/>
    <mergeCell ref="A83:A93"/>
    <mergeCell ref="A94:A104"/>
    <mergeCell ref="A105:A115"/>
    <mergeCell ref="A4:A5"/>
    <mergeCell ref="A6:A16"/>
    <mergeCell ref="A17:A27"/>
    <mergeCell ref="A28:A38"/>
    <mergeCell ref="A39:A49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орлого</vt:lpstr>
      <vt:lpstr>ЗДТГ</vt:lpstr>
      <vt:lpstr>ИТХ</vt:lpstr>
      <vt:lpstr>ОНХСан</vt:lpstr>
      <vt:lpstr>Сургууль</vt:lpstr>
      <vt:lpstr>Цэцэрлэг</vt:lpstr>
      <vt:lpstr>Соёлын төв</vt:lpstr>
      <vt:lpstr>Хүн эмнэлэг</vt:lpstr>
      <vt:lpstr>сан</vt:lpstr>
      <vt:lpstr>нийт дүн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erdenechimeg</cp:lastModifiedBy>
  <cp:lastPrinted>2017-01-20T04:40:40Z</cp:lastPrinted>
  <dcterms:created xsi:type="dcterms:W3CDTF">2016-11-16T23:58:35Z</dcterms:created>
  <dcterms:modified xsi:type="dcterms:W3CDTF">2019-01-06T07:33:55Z</dcterms:modified>
</cp:coreProperties>
</file>