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670" yWindow="495" windowWidth="6840" windowHeight="11520" firstSheet="29" activeTab="37"/>
  </bookViews>
  <sheets>
    <sheet name="02сар мэдээ " sheetId="1" r:id="rId1"/>
    <sheet name="2- сар өр авлага" sheetId="2" r:id="rId2"/>
    <sheet name="Sheet3" sheetId="3" r:id="rId3"/>
    <sheet name="03 сар мэдээ" sheetId="4" r:id="rId4"/>
    <sheet name="3 сар өр авлага" sheetId="5" r:id="rId5"/>
    <sheet name="4 сарын мэдээ" sheetId="6" r:id="rId6"/>
    <sheet name="4 сар өр авлага" sheetId="7" r:id="rId7"/>
    <sheet name="5 сарын мэдээ" sheetId="8" r:id="rId8"/>
    <sheet name="5 сарын єр авлага" sheetId="9" r:id="rId9"/>
    <sheet name="6 сарын мэдээ" sheetId="10" r:id="rId10"/>
    <sheet name="6 сарын єр авлага" sheetId="11" r:id="rId11"/>
    <sheet name="8 сарын мэдээ" sheetId="12" r:id="rId12"/>
    <sheet name="8 сарын өр авлага" sheetId="13" r:id="rId13"/>
    <sheet name="9 сарын мэдээ" sheetId="14" r:id="rId14"/>
    <sheet name="9 сарын өр авлага" sheetId="15" r:id="rId15"/>
    <sheet name="Sheet1" sheetId="16" r:id="rId16"/>
    <sheet name="Sheet2" sheetId="17" r:id="rId17"/>
    <sheet name="Sheet4" sheetId="18" r:id="rId18"/>
    <sheet name="10 сар" sheetId="19" r:id="rId19"/>
    <sheet name="10 сарын өр авлага" sheetId="20" r:id="rId20"/>
    <sheet name="11 sar" sheetId="21" r:id="rId21"/>
    <sheet name="11 sar or" sheetId="22" r:id="rId22"/>
    <sheet name="2018.01" sheetId="23" r:id="rId23"/>
    <sheet name="Sheet6" sheetId="24" r:id="rId24"/>
    <sheet name="2 сарын өглөг" sheetId="42" r:id="rId25"/>
    <sheet name="2 sariin medee" sheetId="25" r:id="rId26"/>
    <sheet name="3 sariin medee" sheetId="26" r:id="rId27"/>
    <sheet name="Sheet5" sheetId="27" r:id="rId28"/>
    <sheet name="орлого" sheetId="28" r:id="rId29"/>
    <sheet name="4 sar" sheetId="29" r:id="rId30"/>
    <sheet name="Sheet10" sheetId="30" r:id="rId31"/>
    <sheet name="6 сар" sheetId="31" r:id="rId32"/>
    <sheet name="7 sar ur" sheetId="32" r:id="rId33"/>
    <sheet name="8-sar" sheetId="33" r:id="rId34"/>
    <sheet name="uglog" sheetId="34" r:id="rId35"/>
    <sheet name="9 sar" sheetId="35" r:id="rId36"/>
    <sheet name="9 sar oglog" sheetId="36" r:id="rId37"/>
    <sheet name="10 sar" sheetId="37" r:id="rId38"/>
    <sheet name="Sheet7" sheetId="38" r:id="rId39"/>
    <sheet name="11 сар" sheetId="39" r:id="rId40"/>
    <sheet name="12 сар" sheetId="40" r:id="rId41"/>
    <sheet name="Sheet8" sheetId="41" r:id="rId42"/>
  </sheets>
  <calcPr calcId="144525"/>
</workbook>
</file>

<file path=xl/calcChain.xml><?xml version="1.0" encoding="utf-8"?>
<calcChain xmlns="http://schemas.openxmlformats.org/spreadsheetml/2006/main">
  <c r="D37" i="37" l="1"/>
  <c r="D77" i="37" l="1"/>
  <c r="D60" i="37"/>
  <c r="C60" i="37"/>
  <c r="C59" i="37" s="1"/>
  <c r="B60" i="37"/>
  <c r="B59" i="37"/>
  <c r="D59" i="37" s="1"/>
  <c r="C57" i="37"/>
  <c r="B57" i="37"/>
  <c r="C56" i="37"/>
  <c r="B56" i="37"/>
  <c r="D55" i="37"/>
  <c r="D54" i="37"/>
  <c r="C53" i="37"/>
  <c r="B53" i="37"/>
  <c r="D52" i="37"/>
  <c r="D51" i="37"/>
  <c r="D50" i="37"/>
  <c r="D49" i="37"/>
  <c r="D48" i="37"/>
  <c r="D47" i="37"/>
  <c r="D46" i="37"/>
  <c r="D45" i="37"/>
  <c r="C44" i="37"/>
  <c r="B44" i="37"/>
  <c r="D42" i="37"/>
  <c r="D40" i="37" s="1"/>
  <c r="C40" i="37"/>
  <c r="B40" i="37"/>
  <c r="D39" i="37"/>
  <c r="C36" i="37"/>
  <c r="B36" i="37"/>
  <c r="D33" i="37"/>
  <c r="C33" i="37"/>
  <c r="B33" i="37"/>
  <c r="D32" i="37"/>
  <c r="D31" i="37"/>
  <c r="D30" i="37"/>
  <c r="D29" i="37"/>
  <c r="D28" i="37"/>
  <c r="D27" i="37"/>
  <c r="C26" i="37"/>
  <c r="B26" i="37"/>
  <c r="D25" i="37"/>
  <c r="D24" i="37"/>
  <c r="D23" i="37"/>
  <c r="D22" i="37"/>
  <c r="C21" i="37"/>
  <c r="B21" i="37"/>
  <c r="C20" i="37"/>
  <c r="B20" i="37"/>
  <c r="D20" i="37" s="1"/>
  <c r="C19" i="37"/>
  <c r="B19" i="37"/>
  <c r="D19" i="37" s="1"/>
  <c r="C18" i="37"/>
  <c r="B18" i="37"/>
  <c r="D18" i="37" s="1"/>
  <c r="C17" i="37"/>
  <c r="D17" i="37" s="1"/>
  <c r="B17" i="37"/>
  <c r="D16" i="37"/>
  <c r="C16" i="37"/>
  <c r="B16" i="37"/>
  <c r="D15" i="37"/>
  <c r="D14" i="37"/>
  <c r="D13" i="37"/>
  <c r="D12" i="37"/>
  <c r="D10" i="37" s="1"/>
  <c r="D11" i="37"/>
  <c r="C10" i="37"/>
  <c r="B10" i="37"/>
  <c r="D8" i="37"/>
  <c r="D7" i="37"/>
  <c r="D36" i="37" l="1"/>
  <c r="D53" i="37"/>
  <c r="D44" i="37"/>
  <c r="D26" i="37"/>
  <c r="D21" i="37"/>
  <c r="C66" i="37"/>
  <c r="C65" i="37" s="1"/>
  <c r="C64" i="37" s="1"/>
  <c r="B9" i="37"/>
  <c r="C9" i="37"/>
  <c r="B66" i="37"/>
  <c r="D64" i="35"/>
  <c r="D66" i="35"/>
  <c r="C21" i="35"/>
  <c r="C16" i="35"/>
  <c r="B10" i="35"/>
  <c r="D9" i="37" l="1"/>
  <c r="D66" i="37"/>
  <c r="D65" i="37" s="1"/>
  <c r="B65" i="37"/>
  <c r="B64" i="37" s="1"/>
  <c r="D64" i="37" s="1"/>
  <c r="C9" i="35"/>
  <c r="B9" i="35"/>
  <c r="D8" i="35"/>
  <c r="D77" i="35"/>
  <c r="D60" i="35"/>
  <c r="C60" i="35"/>
  <c r="C59" i="35" s="1"/>
  <c r="D59" i="35" s="1"/>
  <c r="B60" i="35"/>
  <c r="B59" i="35"/>
  <c r="C57" i="35"/>
  <c r="B57" i="35"/>
  <c r="C56" i="35"/>
  <c r="B56" i="35"/>
  <c r="D55" i="35"/>
  <c r="D54" i="35"/>
  <c r="C53" i="35"/>
  <c r="B53" i="35"/>
  <c r="D53" i="35" s="1"/>
  <c r="D52" i="35"/>
  <c r="D51" i="35"/>
  <c r="D50" i="35"/>
  <c r="D49" i="35"/>
  <c r="D48" i="35"/>
  <c r="D47" i="35"/>
  <c r="D46" i="35"/>
  <c r="D45" i="35"/>
  <c r="D44" i="35" s="1"/>
  <c r="C44" i="35"/>
  <c r="B44" i="35"/>
  <c r="D42" i="35"/>
  <c r="D40" i="35"/>
  <c r="C40" i="35"/>
  <c r="B40" i="35"/>
  <c r="D39" i="35"/>
  <c r="D36" i="35"/>
  <c r="C36" i="35"/>
  <c r="B36" i="35"/>
  <c r="D33" i="35"/>
  <c r="C33" i="35"/>
  <c r="B33" i="35"/>
  <c r="D32" i="35"/>
  <c r="D31" i="35"/>
  <c r="D30" i="35"/>
  <c r="D29" i="35"/>
  <c r="D28" i="35"/>
  <c r="D27" i="35"/>
  <c r="C26" i="35"/>
  <c r="B26" i="35"/>
  <c r="D25" i="35"/>
  <c r="D24" i="35"/>
  <c r="D23" i="35"/>
  <c r="D22" i="35"/>
  <c r="B21" i="35"/>
  <c r="C20" i="35"/>
  <c r="B20" i="35"/>
  <c r="D20" i="35" s="1"/>
  <c r="C19" i="35"/>
  <c r="B19" i="35"/>
  <c r="C18" i="35"/>
  <c r="B18" i="35"/>
  <c r="D18" i="35" s="1"/>
  <c r="C17" i="35"/>
  <c r="D17" i="35" s="1"/>
  <c r="B17" i="35"/>
  <c r="B16" i="35"/>
  <c r="D16" i="35" s="1"/>
  <c r="D15" i="35"/>
  <c r="D14" i="35"/>
  <c r="D13" i="35"/>
  <c r="D12" i="35"/>
  <c r="D11" i="35"/>
  <c r="C10" i="35"/>
  <c r="D7" i="35"/>
  <c r="D26" i="35" l="1"/>
  <c r="D21" i="35"/>
  <c r="C66" i="35"/>
  <c r="C65" i="35" s="1"/>
  <c r="C64" i="35" s="1"/>
  <c r="D19" i="35"/>
  <c r="D10" i="35"/>
  <c r="B66" i="35"/>
  <c r="B16" i="33"/>
  <c r="D77" i="33"/>
  <c r="D60" i="33"/>
  <c r="C60" i="33"/>
  <c r="B60" i="33"/>
  <c r="B59" i="33" s="1"/>
  <c r="D59" i="33" s="1"/>
  <c r="C59" i="33"/>
  <c r="C57" i="33"/>
  <c r="B57" i="33"/>
  <c r="C56" i="33"/>
  <c r="B56" i="33"/>
  <c r="D55" i="33"/>
  <c r="D54" i="33"/>
  <c r="C53" i="33"/>
  <c r="D53" i="33" s="1"/>
  <c r="B53" i="33"/>
  <c r="D52" i="33"/>
  <c r="D51" i="33"/>
  <c r="D50" i="33"/>
  <c r="D49" i="33"/>
  <c r="D48" i="33"/>
  <c r="D47" i="33"/>
  <c r="D44" i="33" s="1"/>
  <c r="D46" i="33"/>
  <c r="D45" i="33"/>
  <c r="C44" i="33"/>
  <c r="B44" i="33"/>
  <c r="D42" i="33"/>
  <c r="D40" i="33"/>
  <c r="C40" i="33"/>
  <c r="B40" i="33"/>
  <c r="D39" i="33"/>
  <c r="C36" i="33"/>
  <c r="B36" i="33"/>
  <c r="D33" i="33"/>
  <c r="C33" i="33"/>
  <c r="B33" i="33"/>
  <c r="D32" i="33"/>
  <c r="D31" i="33"/>
  <c r="D30" i="33"/>
  <c r="D29" i="33"/>
  <c r="D28" i="33"/>
  <c r="D27" i="33"/>
  <c r="C26" i="33"/>
  <c r="B26" i="33"/>
  <c r="D25" i="33"/>
  <c r="D24" i="33"/>
  <c r="D23" i="33"/>
  <c r="D22" i="33"/>
  <c r="D21" i="33" s="1"/>
  <c r="C21" i="33"/>
  <c r="B21" i="33"/>
  <c r="C20" i="33"/>
  <c r="B20" i="33"/>
  <c r="D20" i="33" s="1"/>
  <c r="C19" i="33"/>
  <c r="D19" i="33" s="1"/>
  <c r="B19" i="33"/>
  <c r="C18" i="33"/>
  <c r="B18" i="33"/>
  <c r="C17" i="33"/>
  <c r="B17" i="33"/>
  <c r="C16" i="33"/>
  <c r="D15" i="33"/>
  <c r="D14" i="33"/>
  <c r="D13" i="33"/>
  <c r="D12" i="33"/>
  <c r="D11" i="33"/>
  <c r="C10" i="33"/>
  <c r="B10" i="33"/>
  <c r="B66" i="33" s="1"/>
  <c r="D8" i="33"/>
  <c r="D7" i="33"/>
  <c r="D9" i="35" l="1"/>
  <c r="D65" i="35"/>
  <c r="B65" i="35"/>
  <c r="B64" i="35" s="1"/>
  <c r="D36" i="33"/>
  <c r="C9" i="33"/>
  <c r="D26" i="33"/>
  <c r="D16" i="33"/>
  <c r="D17" i="33"/>
  <c r="D18" i="33"/>
  <c r="D10" i="33"/>
  <c r="B9" i="33"/>
  <c r="C66" i="33"/>
  <c r="C65" i="33" s="1"/>
  <c r="C64" i="33" s="1"/>
  <c r="B65" i="33"/>
  <c r="B64" i="33" s="1"/>
  <c r="B66" i="32"/>
  <c r="B65" i="32" s="1"/>
  <c r="B64" i="32" s="1"/>
  <c r="D54" i="32"/>
  <c r="D55" i="32"/>
  <c r="C16" i="32"/>
  <c r="D16" i="32" s="1"/>
  <c r="B17" i="32"/>
  <c r="C17" i="32"/>
  <c r="B18" i="32"/>
  <c r="C18" i="32"/>
  <c r="B19" i="32"/>
  <c r="C19" i="32"/>
  <c r="B20" i="32"/>
  <c r="C20" i="32"/>
  <c r="D77" i="32"/>
  <c r="D68" i="32"/>
  <c r="D60" i="32"/>
  <c r="C60" i="32"/>
  <c r="C59" i="32" s="1"/>
  <c r="B60" i="32"/>
  <c r="B59" i="32"/>
  <c r="C57" i="32"/>
  <c r="B57" i="32"/>
  <c r="C56" i="32"/>
  <c r="B56" i="32"/>
  <c r="C53" i="32"/>
  <c r="B53" i="32"/>
  <c r="D52" i="32"/>
  <c r="D51" i="32"/>
  <c r="D50" i="32"/>
  <c r="D49" i="32"/>
  <c r="D48" i="32"/>
  <c r="D47" i="32"/>
  <c r="D46" i="32"/>
  <c r="D45" i="32"/>
  <c r="C44" i="32"/>
  <c r="B44" i="32"/>
  <c r="D42" i="32"/>
  <c r="D40" i="32" s="1"/>
  <c r="C40" i="32"/>
  <c r="B40" i="32"/>
  <c r="D39" i="32"/>
  <c r="C36" i="32"/>
  <c r="D36" i="32" s="1"/>
  <c r="B36" i="32"/>
  <c r="D33" i="32"/>
  <c r="C33" i="32"/>
  <c r="B33" i="32"/>
  <c r="D32" i="32"/>
  <c r="D31" i="32"/>
  <c r="D30" i="32"/>
  <c r="D29" i="32"/>
  <c r="D28" i="32"/>
  <c r="D27" i="32"/>
  <c r="C26" i="32"/>
  <c r="B26" i="32"/>
  <c r="D25" i="32"/>
  <c r="D24" i="32"/>
  <c r="D23" i="32"/>
  <c r="D22" i="32"/>
  <c r="C21" i="32"/>
  <c r="B21" i="32"/>
  <c r="D15" i="32"/>
  <c r="D14" i="32"/>
  <c r="D13" i="32"/>
  <c r="D12" i="32"/>
  <c r="D11" i="32"/>
  <c r="C10" i="32"/>
  <c r="B10" i="32"/>
  <c r="D8" i="32"/>
  <c r="D7" i="32"/>
  <c r="D9" i="33" l="1"/>
  <c r="D66" i="33"/>
  <c r="D65" i="33" s="1"/>
  <c r="D64" i="33"/>
  <c r="D53" i="32"/>
  <c r="D44" i="32"/>
  <c r="D26" i="32"/>
  <c r="C9" i="32"/>
  <c r="D21" i="32"/>
  <c r="B9" i="32"/>
  <c r="D20" i="32"/>
  <c r="D17" i="32"/>
  <c r="D18" i="32"/>
  <c r="D19" i="32"/>
  <c r="C66" i="32"/>
  <c r="C65" i="32" s="1"/>
  <c r="C64" i="32" s="1"/>
  <c r="D64" i="32" s="1"/>
  <c r="D10" i="32"/>
  <c r="D59" i="32"/>
  <c r="D9" i="32" l="1"/>
  <c r="D66" i="32"/>
  <c r="D65" i="32" s="1"/>
  <c r="D39" i="31" l="1"/>
  <c r="D33" i="31"/>
  <c r="D77" i="31"/>
  <c r="D68" i="31"/>
  <c r="B65" i="31"/>
  <c r="B64" i="31" s="1"/>
  <c r="D60" i="31"/>
  <c r="C60" i="31"/>
  <c r="B60" i="31"/>
  <c r="B59" i="31" s="1"/>
  <c r="D59" i="31" s="1"/>
  <c r="C59" i="31"/>
  <c r="C57" i="31"/>
  <c r="B57" i="31"/>
  <c r="C56" i="31"/>
  <c r="B56" i="31"/>
  <c r="C53" i="31"/>
  <c r="B53" i="31"/>
  <c r="D52" i="31"/>
  <c r="D51" i="31"/>
  <c r="D50" i="31"/>
  <c r="D49" i="31"/>
  <c r="D48" i="31"/>
  <c r="D47" i="31"/>
  <c r="D46" i="31"/>
  <c r="D45" i="31"/>
  <c r="C44" i="31"/>
  <c r="B44" i="31"/>
  <c r="D42" i="31"/>
  <c r="D40" i="31" s="1"/>
  <c r="C40" i="31"/>
  <c r="B40" i="31"/>
  <c r="C36" i="31"/>
  <c r="D36" i="31" s="1"/>
  <c r="B36" i="31"/>
  <c r="C33" i="31"/>
  <c r="B33" i="31"/>
  <c r="D32" i="31"/>
  <c r="D31" i="31"/>
  <c r="D30" i="31"/>
  <c r="D29" i="31"/>
  <c r="D28" i="31"/>
  <c r="D27" i="31"/>
  <c r="C26" i="31"/>
  <c r="B26" i="31"/>
  <c r="D25" i="31"/>
  <c r="D24" i="31"/>
  <c r="D23" i="31"/>
  <c r="D22" i="31"/>
  <c r="D21" i="31"/>
  <c r="C21" i="31"/>
  <c r="B21" i="31"/>
  <c r="C20" i="31"/>
  <c r="D20" i="31" s="1"/>
  <c r="B20" i="31"/>
  <c r="C19" i="31"/>
  <c r="B19" i="31"/>
  <c r="D19" i="31" s="1"/>
  <c r="C18" i="31"/>
  <c r="B18" i="31"/>
  <c r="C17" i="31"/>
  <c r="B17" i="31"/>
  <c r="D17" i="31" s="1"/>
  <c r="C16" i="31"/>
  <c r="D16" i="31" s="1"/>
  <c r="B16" i="31"/>
  <c r="D15" i="31"/>
  <c r="D14" i="31"/>
  <c r="D13" i="31"/>
  <c r="D12" i="31"/>
  <c r="D11" i="31"/>
  <c r="C10" i="31"/>
  <c r="B10" i="31"/>
  <c r="D8" i="31"/>
  <c r="D7" i="31"/>
  <c r="D53" i="31" l="1"/>
  <c r="D44" i="31"/>
  <c r="C9" i="31"/>
  <c r="B9" i="31"/>
  <c r="D26" i="31"/>
  <c r="D18" i="31"/>
  <c r="D10" i="31"/>
  <c r="C66" i="31"/>
  <c r="B20" i="26"/>
  <c r="B19" i="26"/>
  <c r="B18" i="26"/>
  <c r="B17" i="26"/>
  <c r="B16" i="26"/>
  <c r="B17" i="23"/>
  <c r="B20" i="29"/>
  <c r="D9" i="31" l="1"/>
  <c r="D66" i="31"/>
  <c r="D65" i="31" s="1"/>
  <c r="C65" i="31"/>
  <c r="C64" i="31" s="1"/>
  <c r="D64" i="31" s="1"/>
  <c r="C18" i="30"/>
  <c r="C17" i="30"/>
  <c r="C16" i="30"/>
  <c r="B18" i="30"/>
  <c r="B17" i="30"/>
  <c r="B16" i="30"/>
  <c r="C20" i="30" l="1"/>
  <c r="C19" i="30"/>
  <c r="B20" i="30"/>
  <c r="B19" i="30"/>
  <c r="D77" i="30"/>
  <c r="D68" i="30"/>
  <c r="B65" i="30"/>
  <c r="B64" i="30" s="1"/>
  <c r="D60" i="30"/>
  <c r="C60" i="30"/>
  <c r="B60" i="30"/>
  <c r="B59" i="30" s="1"/>
  <c r="D59" i="30" s="1"/>
  <c r="C59" i="30"/>
  <c r="C57" i="30"/>
  <c r="B57" i="30"/>
  <c r="C56" i="30"/>
  <c r="B56" i="30"/>
  <c r="C53" i="30"/>
  <c r="B53" i="30"/>
  <c r="D52" i="30"/>
  <c r="D51" i="30"/>
  <c r="D50" i="30"/>
  <c r="D44" i="30" s="1"/>
  <c r="D49" i="30"/>
  <c r="D48" i="30"/>
  <c r="D47" i="30"/>
  <c r="D46" i="30"/>
  <c r="D45" i="30"/>
  <c r="C44" i="30"/>
  <c r="B44" i="30"/>
  <c r="D42" i="30"/>
  <c r="D40" i="30" s="1"/>
  <c r="C40" i="30"/>
  <c r="B40" i="30"/>
  <c r="D36" i="30"/>
  <c r="C36" i="30"/>
  <c r="B36" i="30"/>
  <c r="D33" i="30"/>
  <c r="C33" i="30"/>
  <c r="B33" i="30"/>
  <c r="D32" i="30"/>
  <c r="D31" i="30"/>
  <c r="D30" i="30"/>
  <c r="D29" i="30"/>
  <c r="D28" i="30"/>
  <c r="D27" i="30"/>
  <c r="C26" i="30"/>
  <c r="B26" i="30"/>
  <c r="D25" i="30"/>
  <c r="D24" i="30"/>
  <c r="D23" i="30"/>
  <c r="D22" i="30"/>
  <c r="C21" i="30"/>
  <c r="B21" i="30"/>
  <c r="D17" i="30"/>
  <c r="D15" i="30"/>
  <c r="D14" i="30"/>
  <c r="D13" i="30"/>
  <c r="D12" i="30"/>
  <c r="D11" i="30"/>
  <c r="C10" i="30"/>
  <c r="B10" i="30"/>
  <c r="D8" i="30"/>
  <c r="D7" i="30"/>
  <c r="D53" i="30" l="1"/>
  <c r="C9" i="30"/>
  <c r="D26" i="30"/>
  <c r="B9" i="30"/>
  <c r="D21" i="30"/>
  <c r="D19" i="30"/>
  <c r="D16" i="30"/>
  <c r="D18" i="30"/>
  <c r="D20" i="30"/>
  <c r="D10" i="30"/>
  <c r="C66" i="30"/>
  <c r="H20" i="29"/>
  <c r="H19" i="29"/>
  <c r="H18" i="29"/>
  <c r="H17" i="29"/>
  <c r="H16" i="29"/>
  <c r="D9" i="30" l="1"/>
  <c r="C65" i="30"/>
  <c r="C64" i="30" s="1"/>
  <c r="D64" i="30" s="1"/>
  <c r="D66" i="30"/>
  <c r="D65" i="30" s="1"/>
  <c r="D76" i="26"/>
  <c r="C18" i="26"/>
  <c r="C16" i="26"/>
  <c r="C17" i="26"/>
  <c r="D32" i="25" l="1"/>
  <c r="B69" i="25"/>
  <c r="D62" i="25"/>
  <c r="C61" i="25"/>
  <c r="B61" i="25"/>
  <c r="D61" i="25" s="1"/>
  <c r="C59" i="25"/>
  <c r="B59" i="25"/>
  <c r="C58" i="25"/>
  <c r="B58" i="25"/>
  <c r="D55" i="25"/>
  <c r="D54" i="25"/>
  <c r="C53" i="25"/>
  <c r="B53" i="25"/>
  <c r="D53" i="25" s="1"/>
  <c r="D52" i="25"/>
  <c r="D51" i="25"/>
  <c r="D50" i="25"/>
  <c r="D49" i="25"/>
  <c r="D48" i="25"/>
  <c r="D47" i="25"/>
  <c r="D44" i="25" s="1"/>
  <c r="D46" i="25"/>
  <c r="D45" i="25"/>
  <c r="C44" i="25"/>
  <c r="B44" i="25"/>
  <c r="D42" i="25"/>
  <c r="D40" i="25" s="1"/>
  <c r="C40" i="25"/>
  <c r="B40" i="25"/>
  <c r="D39" i="25"/>
  <c r="D36" i="25" s="1"/>
  <c r="C36" i="25"/>
  <c r="B36" i="25"/>
  <c r="D33" i="25"/>
  <c r="C33" i="25"/>
  <c r="B33" i="25"/>
  <c r="D31" i="25"/>
  <c r="D30" i="25"/>
  <c r="D29" i="25"/>
  <c r="D28" i="25"/>
  <c r="D27" i="25"/>
  <c r="C26" i="25"/>
  <c r="B26" i="25"/>
  <c r="D25" i="25"/>
  <c r="D24" i="25"/>
  <c r="D23" i="25"/>
  <c r="D22" i="25"/>
  <c r="D21" i="25" s="1"/>
  <c r="C21" i="25"/>
  <c r="B21" i="25"/>
  <c r="C20" i="25"/>
  <c r="B20" i="25"/>
  <c r="D20" i="25" s="1"/>
  <c r="C19" i="25"/>
  <c r="B19" i="25"/>
  <c r="C18" i="25"/>
  <c r="B18" i="25"/>
  <c r="C17" i="25"/>
  <c r="B17" i="25"/>
  <c r="C16" i="25"/>
  <c r="B16" i="25"/>
  <c r="D15" i="25"/>
  <c r="D14" i="25"/>
  <c r="D13" i="25"/>
  <c r="D12" i="25"/>
  <c r="D11" i="25"/>
  <c r="C10" i="25"/>
  <c r="B10" i="25"/>
  <c r="D8" i="25"/>
  <c r="D7" i="25"/>
  <c r="D18" i="25" l="1"/>
  <c r="D26" i="25"/>
  <c r="C9" i="25"/>
  <c r="B68" i="25"/>
  <c r="D68" i="25" s="1"/>
  <c r="D19" i="25"/>
  <c r="D16" i="25"/>
  <c r="D17" i="25"/>
  <c r="D10" i="25"/>
  <c r="C68" i="25"/>
  <c r="C67" i="25" s="1"/>
  <c r="C66" i="25" s="1"/>
  <c r="B9" i="25"/>
  <c r="D9" i="25" s="1"/>
  <c r="C16" i="23"/>
  <c r="B16" i="23"/>
  <c r="B67" i="25" l="1"/>
  <c r="B66" i="25" s="1"/>
  <c r="D66" i="25" s="1"/>
  <c r="D67" i="25"/>
  <c r="D79" i="23"/>
  <c r="B69" i="23"/>
  <c r="D62" i="23"/>
  <c r="C61" i="23"/>
  <c r="B61" i="23"/>
  <c r="C59" i="23"/>
  <c r="B59" i="23"/>
  <c r="C58" i="23"/>
  <c r="B58" i="23"/>
  <c r="D55" i="23"/>
  <c r="D54" i="23"/>
  <c r="C53" i="23"/>
  <c r="B53" i="23"/>
  <c r="D53" i="23" s="1"/>
  <c r="D52" i="23"/>
  <c r="D51" i="23"/>
  <c r="D50" i="23"/>
  <c r="D49" i="23"/>
  <c r="D48" i="23"/>
  <c r="D47" i="23"/>
  <c r="D46" i="23"/>
  <c r="D45" i="23"/>
  <c r="C44" i="23"/>
  <c r="B44" i="23"/>
  <c r="D42" i="23"/>
  <c r="D40" i="23"/>
  <c r="C40" i="23"/>
  <c r="B40" i="23"/>
  <c r="D39" i="23"/>
  <c r="D36" i="23" s="1"/>
  <c r="C36" i="23"/>
  <c r="B36" i="23"/>
  <c r="D33" i="23"/>
  <c r="C33" i="23"/>
  <c r="B33" i="23"/>
  <c r="D32" i="23"/>
  <c r="D31" i="23"/>
  <c r="D30" i="23"/>
  <c r="D29" i="23"/>
  <c r="D28" i="23"/>
  <c r="D27" i="23"/>
  <c r="C26" i="23"/>
  <c r="B26" i="23"/>
  <c r="D25" i="23"/>
  <c r="D24" i="23"/>
  <c r="D23" i="23"/>
  <c r="D22" i="23"/>
  <c r="C21" i="23"/>
  <c r="B21" i="23"/>
  <c r="C20" i="23"/>
  <c r="B20" i="23"/>
  <c r="C19" i="23"/>
  <c r="B19" i="23"/>
  <c r="D19" i="23" s="1"/>
  <c r="D18" i="23"/>
  <c r="C18" i="23"/>
  <c r="B18" i="23"/>
  <c r="C17" i="23"/>
  <c r="D15" i="23"/>
  <c r="D14" i="23"/>
  <c r="D13" i="23"/>
  <c r="D12" i="23"/>
  <c r="D11" i="23"/>
  <c r="C10" i="23"/>
  <c r="B10" i="23"/>
  <c r="D8" i="23"/>
  <c r="D7" i="23"/>
  <c r="D61" i="23" l="1"/>
  <c r="D44" i="23"/>
  <c r="C9" i="23"/>
  <c r="D26" i="23"/>
  <c r="D21" i="23"/>
  <c r="D20" i="23"/>
  <c r="D16" i="23"/>
  <c r="D17" i="23"/>
  <c r="D10" i="23"/>
  <c r="B68" i="23"/>
  <c r="B9" i="23"/>
  <c r="C68" i="23"/>
  <c r="C67" i="23" s="1"/>
  <c r="C66" i="23" s="1"/>
  <c r="D9" i="23" l="1"/>
  <c r="D68" i="23"/>
  <c r="D67" i="23" s="1"/>
  <c r="B67" i="23"/>
  <c r="B66" i="23" s="1"/>
  <c r="D66" i="23" s="1"/>
  <c r="B9" i="40" l="1"/>
  <c r="B68" i="40"/>
  <c r="D79" i="40" l="1"/>
  <c r="B69" i="40"/>
  <c r="D62" i="40"/>
  <c r="C62" i="40"/>
  <c r="C61" i="40" s="1"/>
  <c r="B62" i="40"/>
  <c r="B61" i="40" s="1"/>
  <c r="C59" i="40"/>
  <c r="B59" i="40"/>
  <c r="C58" i="40"/>
  <c r="B58" i="40"/>
  <c r="D55" i="40"/>
  <c r="D54" i="40"/>
  <c r="C53" i="40"/>
  <c r="B53" i="40"/>
  <c r="D52" i="40"/>
  <c r="D51" i="40"/>
  <c r="D50" i="40"/>
  <c r="D49" i="40"/>
  <c r="D48" i="40"/>
  <c r="D47" i="40"/>
  <c r="D46" i="40"/>
  <c r="D45" i="40"/>
  <c r="C44" i="40"/>
  <c r="B44" i="40"/>
  <c r="D42" i="40"/>
  <c r="D40" i="40" s="1"/>
  <c r="C40" i="40"/>
  <c r="B40" i="40"/>
  <c r="D39" i="40"/>
  <c r="D36" i="40" s="1"/>
  <c r="C36" i="40"/>
  <c r="B36" i="40"/>
  <c r="D33" i="40"/>
  <c r="C33" i="40"/>
  <c r="B33" i="40"/>
  <c r="D32" i="40"/>
  <c r="D31" i="40"/>
  <c r="D30" i="40"/>
  <c r="D29" i="40"/>
  <c r="D28" i="40"/>
  <c r="D27" i="40"/>
  <c r="C26" i="40"/>
  <c r="B26" i="40"/>
  <c r="D25" i="40"/>
  <c r="D24" i="40"/>
  <c r="D23" i="40"/>
  <c r="D22" i="40"/>
  <c r="C21" i="40"/>
  <c r="B21" i="40"/>
  <c r="C20" i="40"/>
  <c r="D20" i="40" s="1"/>
  <c r="B20" i="40"/>
  <c r="C19" i="40"/>
  <c r="B19" i="40"/>
  <c r="C18" i="40"/>
  <c r="B18" i="40"/>
  <c r="C17" i="40"/>
  <c r="B17" i="40"/>
  <c r="D17" i="40" s="1"/>
  <c r="C16" i="40"/>
  <c r="B16" i="40"/>
  <c r="D15" i="40"/>
  <c r="D14" i="40"/>
  <c r="D13" i="40"/>
  <c r="D12" i="40"/>
  <c r="D11" i="40"/>
  <c r="C10" i="40"/>
  <c r="B10" i="40"/>
  <c r="D8" i="40"/>
  <c r="D7" i="40"/>
  <c r="C9" i="40" l="1"/>
  <c r="C68" i="40"/>
  <c r="C67" i="40" s="1"/>
  <c r="C66" i="40" s="1"/>
  <c r="D16" i="40"/>
  <c r="D18" i="40"/>
  <c r="D61" i="40"/>
  <c r="D53" i="40"/>
  <c r="D44" i="40"/>
  <c r="D26" i="40"/>
  <c r="D21" i="40"/>
  <c r="B67" i="40"/>
  <c r="B66" i="40" s="1"/>
  <c r="D19" i="40"/>
  <c r="D10" i="40"/>
  <c r="D68" i="40" l="1"/>
  <c r="D67" i="40" s="1"/>
  <c r="D66" i="40"/>
  <c r="D9" i="40"/>
  <c r="C68" i="39" l="1"/>
  <c r="B68" i="39"/>
  <c r="D79" i="39" l="1"/>
  <c r="B69" i="39"/>
  <c r="D62" i="39"/>
  <c r="C62" i="39"/>
  <c r="C61" i="39" s="1"/>
  <c r="B62" i="39"/>
  <c r="B61" i="39"/>
  <c r="C59" i="39"/>
  <c r="B59" i="39"/>
  <c r="C58" i="39"/>
  <c r="B58" i="39"/>
  <c r="D55" i="39"/>
  <c r="D54" i="39"/>
  <c r="C53" i="39"/>
  <c r="C9" i="39" s="1"/>
  <c r="B53" i="39"/>
  <c r="D52" i="39"/>
  <c r="D51" i="39"/>
  <c r="D50" i="39"/>
  <c r="D49" i="39"/>
  <c r="D48" i="39"/>
  <c r="D47" i="39"/>
  <c r="D46" i="39"/>
  <c r="D45" i="39"/>
  <c r="C44" i="39"/>
  <c r="B44" i="39"/>
  <c r="D42" i="39"/>
  <c r="D40" i="39" s="1"/>
  <c r="C40" i="39"/>
  <c r="B40" i="39"/>
  <c r="D39" i="39"/>
  <c r="D36" i="39" s="1"/>
  <c r="C36" i="39"/>
  <c r="B36" i="39"/>
  <c r="D33" i="39"/>
  <c r="C33" i="39"/>
  <c r="B33" i="39"/>
  <c r="D32" i="39"/>
  <c r="D31" i="39"/>
  <c r="D30" i="39"/>
  <c r="D29" i="39"/>
  <c r="D28" i="39"/>
  <c r="D27" i="39"/>
  <c r="C26" i="39"/>
  <c r="B26" i="39"/>
  <c r="D25" i="39"/>
  <c r="D24" i="39"/>
  <c r="D23" i="39"/>
  <c r="D22" i="39"/>
  <c r="C21" i="39"/>
  <c r="B21" i="39"/>
  <c r="C20" i="39"/>
  <c r="B20" i="39"/>
  <c r="D20" i="39" s="1"/>
  <c r="C19" i="39"/>
  <c r="B19" i="39"/>
  <c r="C18" i="39"/>
  <c r="B18" i="39"/>
  <c r="D18" i="39" s="1"/>
  <c r="C17" i="39"/>
  <c r="B17" i="39"/>
  <c r="C16" i="39"/>
  <c r="B16" i="39"/>
  <c r="D16" i="39" s="1"/>
  <c r="D15" i="39"/>
  <c r="D14" i="39"/>
  <c r="D13" i="39"/>
  <c r="D12" i="39"/>
  <c r="D11" i="39"/>
  <c r="C10" i="39"/>
  <c r="B10" i="39"/>
  <c r="D8" i="39"/>
  <c r="D7" i="39"/>
  <c r="D53" i="39" l="1"/>
  <c r="B9" i="39"/>
  <c r="D44" i="39"/>
  <c r="D26" i="39"/>
  <c r="C67" i="39"/>
  <c r="C66" i="39" s="1"/>
  <c r="D21" i="39"/>
  <c r="D17" i="39"/>
  <c r="D19" i="39"/>
  <c r="D10" i="39"/>
  <c r="D61" i="39"/>
  <c r="D9" i="39" l="1"/>
  <c r="D68" i="39"/>
  <c r="D67" i="39" s="1"/>
  <c r="B67" i="39"/>
  <c r="B66" i="39" s="1"/>
  <c r="D66" i="39" s="1"/>
  <c r="D77" i="29" l="1"/>
  <c r="D68" i="29"/>
  <c r="B65" i="29"/>
  <c r="D60" i="29"/>
  <c r="C60" i="29"/>
  <c r="C59" i="29" s="1"/>
  <c r="B60" i="29"/>
  <c r="B59" i="29" s="1"/>
  <c r="C57" i="29"/>
  <c r="B57" i="29"/>
  <c r="C56" i="29"/>
  <c r="B56" i="29"/>
  <c r="C53" i="29"/>
  <c r="B53" i="29"/>
  <c r="D52" i="29"/>
  <c r="D51" i="29"/>
  <c r="D50" i="29"/>
  <c r="D49" i="29"/>
  <c r="D48" i="29"/>
  <c r="D47" i="29"/>
  <c r="D46" i="29"/>
  <c r="D45" i="29"/>
  <c r="C44" i="29"/>
  <c r="B44" i="29"/>
  <c r="D42" i="29"/>
  <c r="D40" i="29" s="1"/>
  <c r="C40" i="29"/>
  <c r="B40" i="29"/>
  <c r="D36" i="29"/>
  <c r="C36" i="29"/>
  <c r="B36" i="29"/>
  <c r="D33" i="29"/>
  <c r="C33" i="29"/>
  <c r="B33" i="29"/>
  <c r="D32" i="29"/>
  <c r="D31" i="29"/>
  <c r="D30" i="29"/>
  <c r="D29" i="29"/>
  <c r="D28" i="29"/>
  <c r="D27" i="29"/>
  <c r="C26" i="29"/>
  <c r="B26" i="29"/>
  <c r="D25" i="29"/>
  <c r="D24" i="29"/>
  <c r="D23" i="29"/>
  <c r="D22" i="29"/>
  <c r="C21" i="29"/>
  <c r="B21" i="29"/>
  <c r="C20" i="29"/>
  <c r="C19" i="29"/>
  <c r="B19" i="29"/>
  <c r="C18" i="29"/>
  <c r="B18" i="29"/>
  <c r="C17" i="29"/>
  <c r="B17" i="29"/>
  <c r="C16" i="29"/>
  <c r="B16" i="29"/>
  <c r="D15" i="29"/>
  <c r="D14" i="29"/>
  <c r="D13" i="29"/>
  <c r="D12" i="29"/>
  <c r="D11" i="29"/>
  <c r="C10" i="29"/>
  <c r="B10" i="29"/>
  <c r="D8" i="29"/>
  <c r="D7" i="29"/>
  <c r="D16" i="29" l="1"/>
  <c r="D18" i="29"/>
  <c r="D20" i="29"/>
  <c r="B64" i="29"/>
  <c r="D53" i="29"/>
  <c r="D44" i="29"/>
  <c r="C9" i="29"/>
  <c r="C66" i="29"/>
  <c r="D66" i="29" s="1"/>
  <c r="D65" i="29" s="1"/>
  <c r="D26" i="29"/>
  <c r="D21" i="29"/>
  <c r="B9" i="29"/>
  <c r="D17" i="29"/>
  <c r="D19" i="29"/>
  <c r="D10" i="29"/>
  <c r="D59" i="29"/>
  <c r="A9" i="28"/>
  <c r="A10" i="28" s="1"/>
  <c r="A11" i="28" s="1"/>
  <c r="A12" i="28" s="1"/>
  <c r="A13" i="28" s="1"/>
  <c r="A14" i="28" s="1"/>
  <c r="A15" i="28" s="1"/>
  <c r="A16" i="28" s="1"/>
  <c r="A17" i="28" s="1"/>
  <c r="A18" i="28" s="1"/>
  <c r="A19" i="28" s="1"/>
  <c r="A20" i="28" s="1"/>
  <c r="A21" i="28" s="1"/>
  <c r="A22" i="28" s="1"/>
  <c r="A23" i="28" s="1"/>
  <c r="A24" i="28" s="1"/>
  <c r="A25" i="28" s="1"/>
  <c r="A26" i="28" s="1"/>
  <c r="A27" i="28" s="1"/>
  <c r="A28" i="28" s="1"/>
  <c r="A29" i="28" s="1"/>
  <c r="A30" i="28" s="1"/>
  <c r="A31" i="28" s="1"/>
  <c r="A32" i="28" s="1"/>
  <c r="A33" i="28" s="1"/>
  <c r="A34" i="28" s="1"/>
  <c r="A35" i="28" s="1"/>
  <c r="A36" i="28" s="1"/>
  <c r="A37" i="28" s="1"/>
  <c r="A38" i="28" s="1"/>
  <c r="A39" i="28" s="1"/>
  <c r="C65" i="29" l="1"/>
  <c r="C64" i="29" s="1"/>
  <c r="D64" i="29" s="1"/>
  <c r="D9" i="29"/>
  <c r="D68" i="26"/>
  <c r="D67" i="26" s="1"/>
  <c r="C67" i="26"/>
  <c r="B67" i="26"/>
  <c r="D60" i="26"/>
  <c r="C60" i="26"/>
  <c r="C59" i="26" s="1"/>
  <c r="B60" i="26"/>
  <c r="B59" i="26"/>
  <c r="D59" i="26" s="1"/>
  <c r="C57" i="26"/>
  <c r="B57" i="26"/>
  <c r="C56" i="26"/>
  <c r="B56" i="26"/>
  <c r="D54" i="26"/>
  <c r="C53" i="26"/>
  <c r="B53" i="26"/>
  <c r="D52" i="26"/>
  <c r="D51" i="26"/>
  <c r="D50" i="26"/>
  <c r="D49" i="26"/>
  <c r="D48" i="26"/>
  <c r="D47" i="26"/>
  <c r="D46" i="26"/>
  <c r="D45" i="26"/>
  <c r="C44" i="26"/>
  <c r="B44" i="26"/>
  <c r="D42" i="26"/>
  <c r="D40" i="26" s="1"/>
  <c r="C40" i="26"/>
  <c r="B40" i="26"/>
  <c r="D36" i="26"/>
  <c r="C36" i="26"/>
  <c r="B36" i="26"/>
  <c r="D33" i="26"/>
  <c r="C33" i="26"/>
  <c r="B33" i="26"/>
  <c r="D32" i="26"/>
  <c r="D31" i="26"/>
  <c r="D30" i="26"/>
  <c r="D29" i="26"/>
  <c r="D28" i="26"/>
  <c r="D27" i="26"/>
  <c r="C26" i="26"/>
  <c r="B26" i="26"/>
  <c r="D25" i="26"/>
  <c r="D24" i="26"/>
  <c r="D23" i="26"/>
  <c r="D22" i="26"/>
  <c r="C21" i="26"/>
  <c r="B21" i="26"/>
  <c r="C20" i="26"/>
  <c r="C19" i="26"/>
  <c r="D19" i="26"/>
  <c r="D15" i="26"/>
  <c r="D14" i="26"/>
  <c r="D13" i="26"/>
  <c r="D12" i="26"/>
  <c r="D11" i="26"/>
  <c r="C10" i="26"/>
  <c r="B10" i="26"/>
  <c r="D8" i="26"/>
  <c r="C7" i="26"/>
  <c r="D7" i="26" s="1"/>
  <c r="D53" i="26" l="1"/>
  <c r="D16" i="26"/>
  <c r="D18" i="26"/>
  <c r="D20" i="26"/>
  <c r="D17" i="26"/>
  <c r="D44" i="26"/>
  <c r="C66" i="26"/>
  <c r="C65" i="26" s="1"/>
  <c r="C64" i="26" s="1"/>
  <c r="B9" i="26"/>
  <c r="D26" i="26"/>
  <c r="D21" i="26"/>
  <c r="D10" i="26"/>
  <c r="C9" i="26"/>
  <c r="D9" i="26" l="1"/>
  <c r="D66" i="26"/>
  <c r="D65" i="26" s="1"/>
  <c r="D64" i="26"/>
  <c r="O12" i="24" l="1"/>
  <c r="E12" i="22" l="1"/>
  <c r="G12" i="22"/>
  <c r="I12" i="22"/>
  <c r="C12" i="22" l="1"/>
  <c r="K12" i="22"/>
  <c r="M12" i="22"/>
  <c r="O12" i="22"/>
  <c r="D8" i="21" l="1"/>
  <c r="D7" i="21"/>
  <c r="D16" i="21"/>
  <c r="D17" i="21"/>
  <c r="D18" i="21"/>
  <c r="D19" i="21"/>
  <c r="D20" i="21"/>
  <c r="D15" i="21"/>
  <c r="C15" i="21"/>
  <c r="B15" i="21"/>
  <c r="B56" i="21" l="1"/>
  <c r="D77" i="21"/>
  <c r="D68" i="21"/>
  <c r="D67" i="21"/>
  <c r="C67" i="21"/>
  <c r="B67" i="21"/>
  <c r="D66" i="21"/>
  <c r="D65" i="21" s="1"/>
  <c r="C65" i="21"/>
  <c r="C64" i="21" s="1"/>
  <c r="B65" i="21"/>
  <c r="B64" i="21" s="1"/>
  <c r="D60" i="21"/>
  <c r="C60" i="21"/>
  <c r="C59" i="21" s="1"/>
  <c r="B60" i="21"/>
  <c r="B59" i="21" s="1"/>
  <c r="C57" i="21"/>
  <c r="B57" i="21"/>
  <c r="C56" i="21"/>
  <c r="D55" i="21"/>
  <c r="D54" i="21"/>
  <c r="C53" i="21"/>
  <c r="B53" i="21"/>
  <c r="D52" i="21"/>
  <c r="D51" i="21"/>
  <c r="D50" i="21"/>
  <c r="D49" i="21"/>
  <c r="D48" i="21"/>
  <c r="D47" i="21"/>
  <c r="D46" i="21"/>
  <c r="D45" i="21"/>
  <c r="C44" i="21"/>
  <c r="B44" i="21"/>
  <c r="D42" i="21"/>
  <c r="D40" i="21"/>
  <c r="C40" i="21"/>
  <c r="B40" i="21"/>
  <c r="D36" i="21"/>
  <c r="C36" i="21"/>
  <c r="B36" i="21"/>
  <c r="D33" i="21"/>
  <c r="C33" i="21"/>
  <c r="B33" i="21"/>
  <c r="D32" i="21"/>
  <c r="D31" i="21"/>
  <c r="D30" i="21"/>
  <c r="D29" i="21"/>
  <c r="D28" i="21"/>
  <c r="D27" i="21"/>
  <c r="C26" i="21"/>
  <c r="B26" i="21"/>
  <c r="D25" i="21"/>
  <c r="D24" i="21"/>
  <c r="D23" i="21"/>
  <c r="D22" i="21"/>
  <c r="C21" i="21"/>
  <c r="B21" i="21"/>
  <c r="D14" i="21"/>
  <c r="D13" i="21"/>
  <c r="D12" i="21"/>
  <c r="D11" i="21"/>
  <c r="C10" i="21"/>
  <c r="B10" i="21"/>
  <c r="D64" i="21" l="1"/>
  <c r="D10" i="21"/>
  <c r="D21" i="21"/>
  <c r="D53" i="21"/>
  <c r="D44" i="21"/>
  <c r="D26" i="21"/>
  <c r="C9" i="21"/>
  <c r="C8" i="21" s="1"/>
  <c r="C7" i="21" s="1"/>
  <c r="B9" i="21"/>
  <c r="D9" i="21" s="1"/>
  <c r="D59" i="21"/>
  <c r="C21" i="19"/>
  <c r="D21" i="19"/>
  <c r="B21" i="19"/>
  <c r="O12" i="20" l="1"/>
  <c r="M12" i="20"/>
  <c r="K12" i="20"/>
  <c r="I12" i="20"/>
  <c r="G12" i="20"/>
  <c r="D77" i="19"/>
  <c r="D68" i="19"/>
  <c r="D67" i="19" s="1"/>
  <c r="C67" i="19"/>
  <c r="B67" i="19"/>
  <c r="D66" i="19"/>
  <c r="D65" i="19" s="1"/>
  <c r="C65" i="19"/>
  <c r="C64" i="19" s="1"/>
  <c r="B65" i="19"/>
  <c r="B64" i="19" s="1"/>
  <c r="D60" i="19"/>
  <c r="C60" i="19"/>
  <c r="C59" i="19" s="1"/>
  <c r="B60" i="19"/>
  <c r="B59" i="19"/>
  <c r="C57" i="19"/>
  <c r="B57" i="19"/>
  <c r="C56" i="19"/>
  <c r="B56" i="19"/>
  <c r="D55" i="19"/>
  <c r="D54" i="19"/>
  <c r="C53" i="19"/>
  <c r="B53" i="19"/>
  <c r="D52" i="19"/>
  <c r="D51" i="19"/>
  <c r="D50" i="19"/>
  <c r="D49" i="19"/>
  <c r="D48" i="19"/>
  <c r="D47" i="19"/>
  <c r="D46" i="19"/>
  <c r="D45" i="19"/>
  <c r="C44" i="19"/>
  <c r="B44" i="19"/>
  <c r="D42" i="19"/>
  <c r="D40" i="19" s="1"/>
  <c r="C40" i="19"/>
  <c r="B40" i="19"/>
  <c r="D36" i="19"/>
  <c r="C36" i="19"/>
  <c r="B36" i="19"/>
  <c r="D33" i="19"/>
  <c r="C33" i="19"/>
  <c r="B33" i="19"/>
  <c r="D32" i="19"/>
  <c r="D31" i="19"/>
  <c r="D30" i="19"/>
  <c r="D29" i="19"/>
  <c r="D28" i="19"/>
  <c r="D27" i="19"/>
  <c r="C26" i="19"/>
  <c r="B26" i="19"/>
  <c r="D25" i="19"/>
  <c r="D24" i="19"/>
  <c r="D23" i="19"/>
  <c r="D22" i="19"/>
  <c r="D20" i="19"/>
  <c r="D19" i="19"/>
  <c r="D18" i="19"/>
  <c r="D16" i="19"/>
  <c r="D14" i="19"/>
  <c r="D13" i="19"/>
  <c r="D12" i="19"/>
  <c r="D11" i="19"/>
  <c r="D10" i="19" s="1"/>
  <c r="C10" i="19"/>
  <c r="B10" i="19"/>
  <c r="D44" i="19" l="1"/>
  <c r="D53" i="19"/>
  <c r="B9" i="19"/>
  <c r="D26" i="19"/>
  <c r="C9" i="19"/>
  <c r="C8" i="19" s="1"/>
  <c r="C7" i="19" s="1"/>
  <c r="D59" i="19"/>
  <c r="D64" i="19"/>
  <c r="O12" i="18"/>
  <c r="M12" i="18"/>
  <c r="K12" i="18"/>
  <c r="I12" i="18"/>
  <c r="G12" i="18"/>
  <c r="D77" i="17"/>
  <c r="D68" i="17"/>
  <c r="D67" i="17"/>
  <c r="C67" i="17"/>
  <c r="B67" i="17"/>
  <c r="D66" i="17"/>
  <c r="D65" i="17" s="1"/>
  <c r="C65" i="17"/>
  <c r="B65" i="17"/>
  <c r="B64" i="17" s="1"/>
  <c r="C64" i="17"/>
  <c r="D60" i="17"/>
  <c r="C60" i="17"/>
  <c r="B60" i="17"/>
  <c r="B59" i="17" s="1"/>
  <c r="D59" i="17" s="1"/>
  <c r="C59" i="17"/>
  <c r="C57" i="17"/>
  <c r="B57" i="17"/>
  <c r="C56" i="17"/>
  <c r="B56" i="17"/>
  <c r="D55" i="17"/>
  <c r="D54" i="17"/>
  <c r="C53" i="17"/>
  <c r="D53" i="17" s="1"/>
  <c r="B53" i="17"/>
  <c r="D52" i="17"/>
  <c r="D51" i="17"/>
  <c r="D50" i="17"/>
  <c r="D49" i="17"/>
  <c r="D48" i="17"/>
  <c r="D47" i="17"/>
  <c r="D46" i="17"/>
  <c r="D45" i="17"/>
  <c r="C44" i="17"/>
  <c r="B44" i="17"/>
  <c r="D42" i="17"/>
  <c r="D40" i="17" s="1"/>
  <c r="C40" i="17"/>
  <c r="B40" i="17"/>
  <c r="D36" i="17"/>
  <c r="C36" i="17"/>
  <c r="B36" i="17"/>
  <c r="D33" i="17"/>
  <c r="C33" i="17"/>
  <c r="B33" i="17"/>
  <c r="D32" i="17"/>
  <c r="D31" i="17"/>
  <c r="D30" i="17"/>
  <c r="D29" i="17"/>
  <c r="D28" i="17"/>
  <c r="D27" i="17"/>
  <c r="C26" i="17"/>
  <c r="B26" i="17"/>
  <c r="D25" i="17"/>
  <c r="D24" i="17"/>
  <c r="D23" i="17"/>
  <c r="D22" i="17"/>
  <c r="C21" i="17"/>
  <c r="B21" i="17"/>
  <c r="D20" i="17"/>
  <c r="D19" i="17"/>
  <c r="D18" i="17"/>
  <c r="D17" i="17"/>
  <c r="D16" i="17"/>
  <c r="D15" i="17" s="1"/>
  <c r="C15" i="17"/>
  <c r="B15" i="17"/>
  <c r="D14" i="17"/>
  <c r="D13" i="17"/>
  <c r="D12" i="17"/>
  <c r="D10" i="17" s="1"/>
  <c r="D11" i="17"/>
  <c r="C10" i="17"/>
  <c r="B10" i="17"/>
  <c r="D64" i="17" l="1"/>
  <c r="D44" i="17"/>
  <c r="D26" i="17"/>
  <c r="D21" i="17"/>
  <c r="B9" i="17"/>
  <c r="C9" i="17"/>
  <c r="C7" i="17" s="1"/>
  <c r="C32" i="16"/>
  <c r="E32" i="16"/>
  <c r="G32" i="16"/>
  <c r="I32" i="16"/>
  <c r="I12" i="16"/>
  <c r="G12" i="16"/>
  <c r="E12" i="16"/>
  <c r="C12" i="16"/>
  <c r="D9" i="17" l="1"/>
  <c r="D8" i="17" s="1"/>
  <c r="D7" i="17" s="1"/>
  <c r="D77" i="14"/>
  <c r="D68" i="14"/>
  <c r="D67" i="14"/>
  <c r="C67" i="14"/>
  <c r="B67" i="14"/>
  <c r="D66" i="14"/>
  <c r="D65" i="14"/>
  <c r="C65" i="14"/>
  <c r="C64" i="14" s="1"/>
  <c r="B65" i="14"/>
  <c r="B64" i="14"/>
  <c r="D60" i="14"/>
  <c r="C60" i="14"/>
  <c r="C59" i="14" s="1"/>
  <c r="B60" i="14"/>
  <c r="B59" i="14" s="1"/>
  <c r="C57" i="14"/>
  <c r="B57" i="14"/>
  <c r="C56" i="14"/>
  <c r="B56" i="14"/>
  <c r="D55" i="14"/>
  <c r="D54" i="14"/>
  <c r="C53" i="14"/>
  <c r="B53" i="14"/>
  <c r="D52" i="14"/>
  <c r="D51" i="14"/>
  <c r="D50" i="14"/>
  <c r="D49" i="14"/>
  <c r="D48" i="14"/>
  <c r="D47" i="14"/>
  <c r="D44" i="14" s="1"/>
  <c r="D46" i="14"/>
  <c r="D45" i="14"/>
  <c r="C44" i="14"/>
  <c r="B44" i="14"/>
  <c r="D42" i="14"/>
  <c r="D40" i="14" s="1"/>
  <c r="C40" i="14"/>
  <c r="B40" i="14"/>
  <c r="D36" i="14"/>
  <c r="C36" i="14"/>
  <c r="B36" i="14"/>
  <c r="D33" i="14"/>
  <c r="C33" i="14"/>
  <c r="B33" i="14"/>
  <c r="D32" i="14"/>
  <c r="D31" i="14"/>
  <c r="D30" i="14"/>
  <c r="D29" i="14"/>
  <c r="D28" i="14"/>
  <c r="D27" i="14"/>
  <c r="C26" i="14"/>
  <c r="B26" i="14"/>
  <c r="D25" i="14"/>
  <c r="D24" i="14"/>
  <c r="D23" i="14"/>
  <c r="D22" i="14"/>
  <c r="C21" i="14"/>
  <c r="B21" i="14"/>
  <c r="D20" i="14"/>
  <c r="D19" i="14"/>
  <c r="D18" i="14"/>
  <c r="D17" i="14"/>
  <c r="D16" i="14"/>
  <c r="C15" i="14"/>
  <c r="B15" i="14"/>
  <c r="D14" i="14"/>
  <c r="D13" i="14"/>
  <c r="D12" i="14"/>
  <c r="D11" i="14"/>
  <c r="C10" i="14"/>
  <c r="B10" i="14"/>
  <c r="O12" i="15"/>
  <c r="M12" i="15"/>
  <c r="K12" i="15"/>
  <c r="I12" i="15"/>
  <c r="G12" i="15"/>
  <c r="D10" i="14" l="1"/>
  <c r="D53" i="14"/>
  <c r="D59" i="14"/>
  <c r="D64" i="14"/>
  <c r="D15" i="14"/>
  <c r="C9" i="14"/>
  <c r="C8" i="14" s="1"/>
  <c r="C7" i="14" s="1"/>
  <c r="D26" i="14"/>
  <c r="B9" i="14"/>
  <c r="D21" i="14"/>
  <c r="O12" i="13"/>
  <c r="M12" i="13"/>
  <c r="K12" i="13"/>
  <c r="I12" i="13"/>
  <c r="G12" i="13"/>
  <c r="D77" i="12"/>
  <c r="D68" i="12"/>
  <c r="D67" i="12"/>
  <c r="C67" i="12"/>
  <c r="B67" i="12"/>
  <c r="D66" i="12"/>
  <c r="D65" i="12"/>
  <c r="C65" i="12"/>
  <c r="C64" i="12" s="1"/>
  <c r="B65" i="12"/>
  <c r="B64" i="12"/>
  <c r="D60" i="12"/>
  <c r="C60" i="12"/>
  <c r="C59" i="12" s="1"/>
  <c r="B60" i="12"/>
  <c r="B59" i="12" s="1"/>
  <c r="C57" i="12"/>
  <c r="B57" i="12"/>
  <c r="C56" i="12"/>
  <c r="B56" i="12"/>
  <c r="D55" i="12"/>
  <c r="D54" i="12"/>
  <c r="C53" i="12"/>
  <c r="B53" i="12"/>
  <c r="D53" i="12" s="1"/>
  <c r="D52" i="12"/>
  <c r="D51" i="12"/>
  <c r="D50" i="12"/>
  <c r="D49" i="12"/>
  <c r="D48" i="12"/>
  <c r="D47" i="12"/>
  <c r="D44" i="12" s="1"/>
  <c r="D46" i="12"/>
  <c r="D45" i="12"/>
  <c r="C44" i="12"/>
  <c r="B44" i="12"/>
  <c r="D42" i="12"/>
  <c r="D40" i="12"/>
  <c r="C40" i="12"/>
  <c r="B40" i="12"/>
  <c r="D36" i="12"/>
  <c r="C36" i="12"/>
  <c r="B36" i="12"/>
  <c r="D33" i="12"/>
  <c r="C33" i="12"/>
  <c r="B33" i="12"/>
  <c r="D32" i="12"/>
  <c r="D31" i="12"/>
  <c r="D30" i="12"/>
  <c r="D29" i="12"/>
  <c r="D28" i="12"/>
  <c r="D27" i="12"/>
  <c r="C26" i="12"/>
  <c r="B26" i="12"/>
  <c r="D25" i="12"/>
  <c r="D24" i="12"/>
  <c r="D23" i="12"/>
  <c r="D22" i="12"/>
  <c r="C21" i="12"/>
  <c r="B21" i="12"/>
  <c r="D20" i="12"/>
  <c r="D19" i="12"/>
  <c r="D18" i="12"/>
  <c r="D17" i="12"/>
  <c r="D16" i="12"/>
  <c r="C15" i="12"/>
  <c r="B15" i="12"/>
  <c r="D14" i="12"/>
  <c r="D13" i="12"/>
  <c r="D12" i="12"/>
  <c r="D11" i="12"/>
  <c r="D10" i="12" s="1"/>
  <c r="C10" i="12"/>
  <c r="B10" i="12"/>
  <c r="D26" i="12" l="1"/>
  <c r="D21" i="12"/>
  <c r="B9" i="12"/>
  <c r="C9" i="12"/>
  <c r="C7" i="12" s="1"/>
  <c r="D15" i="12"/>
  <c r="D9" i="14"/>
  <c r="D8" i="14" s="1"/>
  <c r="D7" i="14" s="1"/>
  <c r="D64" i="12"/>
  <c r="D59" i="12"/>
  <c r="D66" i="10"/>
  <c r="O12" i="11"/>
  <c r="M12" i="11"/>
  <c r="K12" i="11"/>
  <c r="I12" i="11"/>
  <c r="G12" i="11"/>
  <c r="D77" i="10"/>
  <c r="D68" i="10"/>
  <c r="D67" i="10" s="1"/>
  <c r="C67" i="10"/>
  <c r="D65" i="10"/>
  <c r="C65" i="10"/>
  <c r="C64" i="10" s="1"/>
  <c r="B65" i="10"/>
  <c r="D60" i="10"/>
  <c r="C60" i="10"/>
  <c r="B60" i="10"/>
  <c r="B59" i="10" s="1"/>
  <c r="D59" i="10" s="1"/>
  <c r="C59" i="10"/>
  <c r="C57" i="10"/>
  <c r="B57" i="10"/>
  <c r="C56" i="10"/>
  <c r="B56" i="10"/>
  <c r="D55" i="10"/>
  <c r="D54" i="10"/>
  <c r="C53" i="10"/>
  <c r="B53" i="10"/>
  <c r="D52" i="10"/>
  <c r="D51" i="10"/>
  <c r="D50" i="10"/>
  <c r="D49" i="10"/>
  <c r="D48" i="10"/>
  <c r="D47" i="10"/>
  <c r="D46" i="10"/>
  <c r="D45" i="10"/>
  <c r="C44" i="10"/>
  <c r="B44" i="10"/>
  <c r="D42" i="10"/>
  <c r="D40" i="10"/>
  <c r="C40" i="10"/>
  <c r="B40" i="10"/>
  <c r="D36" i="10"/>
  <c r="C36" i="10"/>
  <c r="B36" i="10"/>
  <c r="D33" i="10"/>
  <c r="C33" i="10"/>
  <c r="B33" i="10"/>
  <c r="D32" i="10"/>
  <c r="D31" i="10"/>
  <c r="D30" i="10"/>
  <c r="D29" i="10"/>
  <c r="D28" i="10"/>
  <c r="D27" i="10"/>
  <c r="C26" i="10"/>
  <c r="B26" i="10"/>
  <c r="D25" i="10"/>
  <c r="D24" i="10"/>
  <c r="D23" i="10"/>
  <c r="D21" i="10" s="1"/>
  <c r="D22" i="10"/>
  <c r="C21" i="10"/>
  <c r="B21" i="10"/>
  <c r="D20" i="10"/>
  <c r="D19" i="10"/>
  <c r="D18" i="10"/>
  <c r="D17" i="10"/>
  <c r="D16" i="10"/>
  <c r="C15" i="10"/>
  <c r="B15" i="10"/>
  <c r="D14" i="10"/>
  <c r="D13" i="10"/>
  <c r="D12" i="10"/>
  <c r="D11" i="10"/>
  <c r="C10" i="10"/>
  <c r="B10" i="10"/>
  <c r="D9" i="12" l="1"/>
  <c r="D8" i="12" s="1"/>
  <c r="D7" i="12" s="1"/>
  <c r="D53" i="10"/>
  <c r="D44" i="10"/>
  <c r="B9" i="10"/>
  <c r="D26" i="10"/>
  <c r="C9" i="10"/>
  <c r="C8" i="10" s="1"/>
  <c r="C7" i="10" s="1"/>
  <c r="D15" i="10"/>
  <c r="D10" i="10"/>
  <c r="B67" i="10"/>
  <c r="B64" i="10" s="1"/>
  <c r="D64" i="10" s="1"/>
  <c r="M12" i="9"/>
  <c r="C65" i="8"/>
  <c r="C64" i="8"/>
  <c r="C68" i="8"/>
  <c r="B68" i="8"/>
  <c r="D54" i="8"/>
  <c r="D55" i="8"/>
  <c r="D46" i="8"/>
  <c r="D47" i="8"/>
  <c r="D48" i="8"/>
  <c r="D49" i="8"/>
  <c r="D50" i="8"/>
  <c r="D51" i="8"/>
  <c r="D52" i="8"/>
  <c r="D9" i="10" l="1"/>
  <c r="D8" i="10" s="1"/>
  <c r="D7" i="10" s="1"/>
  <c r="O12" i="9"/>
  <c r="K12" i="9"/>
  <c r="I12" i="9"/>
  <c r="G12" i="9"/>
  <c r="D77" i="8"/>
  <c r="D68" i="8"/>
  <c r="D67" i="8" s="1"/>
  <c r="C67" i="8"/>
  <c r="B67" i="8"/>
  <c r="D65" i="8"/>
  <c r="B65" i="8"/>
  <c r="B64" i="8" s="1"/>
  <c r="D64" i="8" s="1"/>
  <c r="D60" i="8"/>
  <c r="C60" i="8"/>
  <c r="C59" i="8" s="1"/>
  <c r="B60" i="8"/>
  <c r="B59" i="8" s="1"/>
  <c r="C57" i="8"/>
  <c r="B57" i="8"/>
  <c r="C56" i="8"/>
  <c r="B56" i="8"/>
  <c r="C53" i="8"/>
  <c r="B53" i="8"/>
  <c r="D45" i="8"/>
  <c r="C44" i="8"/>
  <c r="B44" i="8"/>
  <c r="D42" i="8"/>
  <c r="D40" i="8" s="1"/>
  <c r="C40" i="8"/>
  <c r="B40" i="8"/>
  <c r="D36" i="8"/>
  <c r="C36" i="8"/>
  <c r="B36" i="8"/>
  <c r="D33" i="8"/>
  <c r="C33" i="8"/>
  <c r="B33" i="8"/>
  <c r="D32" i="8"/>
  <c r="D31" i="8"/>
  <c r="D30" i="8"/>
  <c r="D29" i="8"/>
  <c r="D28" i="8"/>
  <c r="D27" i="8"/>
  <c r="C26" i="8"/>
  <c r="B26" i="8"/>
  <c r="D25" i="8"/>
  <c r="D24" i="8"/>
  <c r="D23" i="8"/>
  <c r="D22" i="8"/>
  <c r="C21" i="8"/>
  <c r="B21" i="8"/>
  <c r="D20" i="8"/>
  <c r="D19" i="8"/>
  <c r="D18" i="8"/>
  <c r="D17" i="8"/>
  <c r="D16" i="8"/>
  <c r="C15" i="8"/>
  <c r="B15" i="8"/>
  <c r="D14" i="8"/>
  <c r="D13" i="8"/>
  <c r="D12" i="8"/>
  <c r="D11" i="8"/>
  <c r="C10" i="8"/>
  <c r="B10" i="8"/>
  <c r="D59" i="8" l="1"/>
  <c r="D53" i="8"/>
  <c r="D44" i="8"/>
  <c r="D26" i="8"/>
  <c r="D21" i="8"/>
  <c r="B9" i="8"/>
  <c r="D15" i="8"/>
  <c r="C9" i="8"/>
  <c r="C8" i="8" s="1"/>
  <c r="C7" i="8" s="1"/>
  <c r="D10" i="8"/>
  <c r="O12" i="7"/>
  <c r="M12" i="7"/>
  <c r="K12" i="7"/>
  <c r="I12" i="7"/>
  <c r="G12" i="7"/>
  <c r="B56" i="6"/>
  <c r="D46" i="6"/>
  <c r="D45" i="6"/>
  <c r="D47" i="6"/>
  <c r="D42" i="6"/>
  <c r="D32" i="6"/>
  <c r="D23" i="6"/>
  <c r="D24" i="6"/>
  <c r="D25" i="6"/>
  <c r="D22" i="6"/>
  <c r="D9" i="8" l="1"/>
  <c r="D8" i="8" s="1"/>
  <c r="D7" i="8" s="1"/>
  <c r="D77" i="6"/>
  <c r="C77" i="6"/>
  <c r="B77" i="6"/>
  <c r="D68" i="6"/>
  <c r="D67" i="6" s="1"/>
  <c r="C67" i="6"/>
  <c r="B67" i="6"/>
  <c r="D66" i="6"/>
  <c r="D65" i="6" s="1"/>
  <c r="C65" i="6"/>
  <c r="B65" i="6"/>
  <c r="D60" i="6"/>
  <c r="D59" i="6" s="1"/>
  <c r="C60" i="6"/>
  <c r="B60" i="6"/>
  <c r="B59" i="6" s="1"/>
  <c r="C59" i="6"/>
  <c r="C57" i="6"/>
  <c r="B57" i="6"/>
  <c r="D56" i="6"/>
  <c r="C56" i="6"/>
  <c r="D53" i="6"/>
  <c r="C53" i="6"/>
  <c r="B53" i="6"/>
  <c r="D44" i="6"/>
  <c r="C44" i="6"/>
  <c r="B44" i="6"/>
  <c r="D40" i="6"/>
  <c r="C40" i="6"/>
  <c r="B40" i="6"/>
  <c r="D36" i="6"/>
  <c r="C36" i="6"/>
  <c r="B36" i="6"/>
  <c r="D33" i="6"/>
  <c r="C33" i="6"/>
  <c r="B33" i="6"/>
  <c r="D31" i="6"/>
  <c r="D30" i="6"/>
  <c r="D29" i="6"/>
  <c r="D28" i="6"/>
  <c r="D27" i="6"/>
  <c r="C26" i="6"/>
  <c r="B26" i="6"/>
  <c r="D21" i="6"/>
  <c r="C21" i="6"/>
  <c r="B21" i="6"/>
  <c r="D20" i="6"/>
  <c r="D19" i="6"/>
  <c r="D18" i="6"/>
  <c r="D17" i="6"/>
  <c r="D16" i="6"/>
  <c r="C15" i="6"/>
  <c r="B15" i="6"/>
  <c r="D14" i="6"/>
  <c r="D13" i="6"/>
  <c r="D12" i="6"/>
  <c r="D11" i="6"/>
  <c r="C10" i="6"/>
  <c r="B10" i="6"/>
  <c r="D26" i="6" l="1"/>
  <c r="B9" i="6"/>
  <c r="D15" i="6"/>
  <c r="C9" i="6"/>
  <c r="C8" i="6" s="1"/>
  <c r="C7" i="6" s="1"/>
  <c r="D10" i="6"/>
  <c r="D64" i="6"/>
  <c r="I12" i="5"/>
  <c r="K12" i="5"/>
  <c r="M12" i="5"/>
  <c r="O12" i="5"/>
  <c r="G12" i="5"/>
  <c r="B21" i="4"/>
  <c r="D9" i="6" l="1"/>
  <c r="D8" i="6" s="1"/>
  <c r="D7" i="6" s="1"/>
  <c r="D77" i="4"/>
  <c r="C77" i="4"/>
  <c r="B77" i="4"/>
  <c r="D68" i="4"/>
  <c r="D67" i="4" s="1"/>
  <c r="C67" i="4"/>
  <c r="B67" i="4"/>
  <c r="D66" i="4"/>
  <c r="D65" i="4" s="1"/>
  <c r="C65" i="4"/>
  <c r="B65" i="4"/>
  <c r="C64" i="4"/>
  <c r="B64" i="4"/>
  <c r="D60" i="4"/>
  <c r="D59" i="4" s="1"/>
  <c r="C60" i="4"/>
  <c r="C59" i="4" s="1"/>
  <c r="B60" i="4"/>
  <c r="B59" i="4" s="1"/>
  <c r="C57" i="4"/>
  <c r="B57" i="4"/>
  <c r="D56" i="4"/>
  <c r="C56" i="4"/>
  <c r="B56" i="4"/>
  <c r="D53" i="4"/>
  <c r="C53" i="4"/>
  <c r="B53" i="4"/>
  <c r="C44" i="4"/>
  <c r="B44" i="4"/>
  <c r="D40" i="4"/>
  <c r="C40" i="4"/>
  <c r="B40" i="4"/>
  <c r="D36" i="4"/>
  <c r="C36" i="4"/>
  <c r="B36" i="4"/>
  <c r="D33" i="4"/>
  <c r="C33" i="4"/>
  <c r="B33" i="4"/>
  <c r="D32" i="4"/>
  <c r="D31" i="4"/>
  <c r="D30" i="4"/>
  <c r="D29" i="4"/>
  <c r="D28" i="4"/>
  <c r="D27" i="4"/>
  <c r="C26" i="4"/>
  <c r="B26" i="4"/>
  <c r="D21" i="4"/>
  <c r="C21" i="4"/>
  <c r="D20" i="4"/>
  <c r="D19" i="4"/>
  <c r="D18" i="4"/>
  <c r="D17" i="4"/>
  <c r="D16" i="4"/>
  <c r="C15" i="4"/>
  <c r="B15" i="4"/>
  <c r="D14" i="4"/>
  <c r="D13" i="4"/>
  <c r="D12" i="4"/>
  <c r="D11" i="4"/>
  <c r="C10" i="4"/>
  <c r="B10" i="4"/>
  <c r="D64" i="4" l="1"/>
  <c r="D26" i="4"/>
  <c r="C9" i="4"/>
  <c r="C8" i="4" s="1"/>
  <c r="C7" i="4" s="1"/>
  <c r="C76" i="4" s="1"/>
  <c r="B9" i="4"/>
  <c r="D15" i="4"/>
  <c r="D10" i="4"/>
  <c r="D76" i="4"/>
  <c r="D21" i="1"/>
  <c r="D66" i="1"/>
  <c r="D12" i="1"/>
  <c r="D13" i="1"/>
  <c r="D14" i="1"/>
  <c r="D11" i="1"/>
  <c r="D28" i="1"/>
  <c r="D29" i="1"/>
  <c r="D30" i="1"/>
  <c r="D31" i="1"/>
  <c r="D32" i="1"/>
  <c r="D27" i="1"/>
  <c r="D17" i="1"/>
  <c r="D18" i="1"/>
  <c r="D19" i="1"/>
  <c r="D20" i="1"/>
  <c r="D16" i="1"/>
  <c r="C77" i="1" l="1"/>
  <c r="D77" i="1"/>
  <c r="B77" i="1"/>
  <c r="C67" i="1"/>
  <c r="B68" i="1"/>
  <c r="C64" i="1"/>
  <c r="D59" i="1"/>
  <c r="D56" i="1"/>
  <c r="D53" i="1"/>
  <c r="D44" i="1"/>
  <c r="D40" i="1"/>
  <c r="D36" i="1"/>
  <c r="D33" i="1"/>
  <c r="D26" i="1"/>
  <c r="D15" i="1"/>
  <c r="C15" i="1"/>
  <c r="D10" i="1"/>
  <c r="C10" i="1"/>
  <c r="D65" i="1"/>
  <c r="D60" i="1"/>
  <c r="C60" i="1"/>
  <c r="B60" i="1"/>
  <c r="B59" i="1" s="1"/>
  <c r="C56" i="1"/>
  <c r="B44" i="1"/>
  <c r="C57" i="1"/>
  <c r="B57" i="1"/>
  <c r="C53" i="1"/>
  <c r="C44" i="1"/>
  <c r="C40" i="1"/>
  <c r="C36" i="1"/>
  <c r="C33" i="1"/>
  <c r="C26" i="1"/>
  <c r="C59" i="1"/>
  <c r="C65" i="1"/>
  <c r="B65" i="1"/>
  <c r="B56" i="1"/>
  <c r="B53" i="1"/>
  <c r="B40" i="1"/>
  <c r="B36" i="1"/>
  <c r="B33" i="1"/>
  <c r="B26" i="1"/>
  <c r="C21" i="1"/>
  <c r="B21" i="1"/>
  <c r="B15" i="1"/>
  <c r="B10" i="1"/>
  <c r="B64" i="1" l="1"/>
  <c r="D68" i="1"/>
  <c r="D67" i="1" s="1"/>
  <c r="C9" i="1"/>
  <c r="C8" i="1" s="1"/>
  <c r="C7" i="1" s="1"/>
  <c r="C76" i="1" s="1"/>
  <c r="B67" i="1"/>
  <c r="B9" i="1"/>
  <c r="D76" i="1" s="1"/>
  <c r="D64" i="1"/>
  <c r="D9" i="1"/>
  <c r="D8" i="1" s="1"/>
  <c r="D7" i="1" s="1"/>
  <c r="D44" i="4"/>
  <c r="D9" i="4" s="1"/>
  <c r="D8" i="4" s="1"/>
  <c r="D7" i="4" s="1"/>
  <c r="D17" i="19"/>
  <c r="D15" i="19" s="1"/>
</calcChain>
</file>

<file path=xl/sharedStrings.xml><?xml version="1.0" encoding="utf-8"?>
<sst xmlns="http://schemas.openxmlformats.org/spreadsheetml/2006/main" count="2661" uniqueCount="315">
  <si>
    <t>Хэтрэлт/Хэмнэлт</t>
  </si>
  <si>
    <t>Харилцах дансны оны эхний үлдэгдэл</t>
  </si>
  <si>
    <t xml:space="preserve">                     НИЙТ ЗАРЛАГА ба ЦЭВЭР ЗЭЭЛИЙН ДЇН</t>
  </si>
  <si>
    <t xml:space="preserve">                          УРСГАЛ ЗАРДАЛ</t>
  </si>
  <si>
    <t xml:space="preserve">                               БАРАА, ЇЙЛЧИЛГЭЭНИЙ ЗАРДАЛ</t>
  </si>
  <si>
    <t xml:space="preserve">                                    Цалин, хєлс болон нэмэгдэл урамшил</t>
  </si>
  <si>
    <t xml:space="preserve">                                              Їндсэн цалин</t>
  </si>
  <si>
    <t xml:space="preserve">                                              Унаа хоолны Хєнгєлєлт</t>
  </si>
  <si>
    <t xml:space="preserve">                                              Урамшуулал</t>
  </si>
  <si>
    <t xml:space="preserve">                                              Гэрээт ажлын цалин</t>
  </si>
  <si>
    <t xml:space="preserve">                                    Ажил олгогчоос нийгмийн даатгалд тєлєх шимтгэл</t>
  </si>
  <si>
    <t xml:space="preserve">                                              Тэтгэврийн даатгал</t>
  </si>
  <si>
    <t xml:space="preserve">                                              Тэтгэмжийн даатгал</t>
  </si>
  <si>
    <t xml:space="preserve">                                              ЇОМШ-ний даатгал</t>
  </si>
  <si>
    <t xml:space="preserve">                                              Ажилгїйдлийн даатгал</t>
  </si>
  <si>
    <t xml:space="preserve">                                              Эрїїл мэндийн даатгал</t>
  </si>
  <si>
    <t xml:space="preserve">                                    Байр ашиглалттай холбоотой тогтмол зардал</t>
  </si>
  <si>
    <t xml:space="preserve">                                              Гэрэл, цахилгаан</t>
  </si>
  <si>
    <t xml:space="preserve">                                              Тїлш, халаалт</t>
  </si>
  <si>
    <t xml:space="preserve">                                              Цэвэр, бохир ус</t>
  </si>
  <si>
    <t xml:space="preserve">                                              Байрны тїрээс</t>
  </si>
  <si>
    <t xml:space="preserve">                                    Хангамж, бараа материалын зардал</t>
  </si>
  <si>
    <t xml:space="preserve">                                              Бичиг хэрэг</t>
  </si>
  <si>
    <t xml:space="preserve">                                              Тээвэр, шатахуун</t>
  </si>
  <si>
    <t xml:space="preserve">                                              Шуудан, холбоо, интернэтийн тєлбєр</t>
  </si>
  <si>
    <t xml:space="preserve">                                              Ном, хэвлэл</t>
  </si>
  <si>
    <t xml:space="preserve">                                              Хог хаягдал зайлуулах, хортон мэрэгчдийн устгал, ариутгал</t>
  </si>
  <si>
    <t xml:space="preserve">                                              Бага їнэтэй, тїргэн элэгдэх, ахуйн эд зїйлс</t>
  </si>
  <si>
    <t xml:space="preserve">                                    Нормативт зардал</t>
  </si>
  <si>
    <t xml:space="preserve">                                              Хоол, хїнс</t>
  </si>
  <si>
    <t xml:space="preserve">                                              Нормын хувцас, зєєлєн эдлэл</t>
  </si>
  <si>
    <t xml:space="preserve">                                    Эд хогшил, урсгал засварын зардал</t>
  </si>
  <si>
    <t xml:space="preserve">                                              Багаж, техник, хэрэгсэл</t>
  </si>
  <si>
    <t xml:space="preserve">                                              Хєдєлмєр хамгааллын хэрэглэл</t>
  </si>
  <si>
    <t xml:space="preserve">                                              Урсгал засвар</t>
  </si>
  <si>
    <t xml:space="preserve">                                    Томилолт, зочны зардал</t>
  </si>
  <si>
    <t xml:space="preserve">                                              Гадаад албан томилолт</t>
  </si>
  <si>
    <t xml:space="preserve">                                              Дотоод албан томилолт</t>
  </si>
  <si>
    <t xml:space="preserve">                                              Зочин тєлєєлєгч хїлээн авах</t>
  </si>
  <si>
    <t xml:space="preserve">                                    Бусдаар гїйцэтгїїлсэн ажил, їйлчилгээний тєлбєр, хураамж</t>
  </si>
  <si>
    <t xml:space="preserve">                                              Аудит, баталгаажуулалт, зэрэглэл тогтоох</t>
  </si>
  <si>
    <t xml:space="preserve">                                              Даатгалын їйлчилгээ</t>
  </si>
  <si>
    <t xml:space="preserve">                                              Бусдаар гїйцэтгїїлсэн ажил, їйлчилгээний тєлбєр, хураамж</t>
  </si>
  <si>
    <t xml:space="preserve">                                              Тээврийн хэрэгслийн оношилгоо</t>
  </si>
  <si>
    <t xml:space="preserve">                                              Тээврийн хэрэгслийн татвар</t>
  </si>
  <si>
    <t xml:space="preserve">                                              Газрын тєлбєр</t>
  </si>
  <si>
    <t xml:space="preserve">                                              Улсын мэдээллийн маягт хэвлэх, бэлтгэх</t>
  </si>
  <si>
    <t xml:space="preserve">                                              Мэдээлэл, технологийн їйлчилгээ</t>
  </si>
  <si>
    <t xml:space="preserve">                                    Бараа їйлчилгээний бусад зардал</t>
  </si>
  <si>
    <t xml:space="preserve">                                              Хичээл, їйлдвэрлэлийн дадлага хийх</t>
  </si>
  <si>
    <t xml:space="preserve">                                              Бараа үйлчилгээний бусад зардал</t>
  </si>
  <si>
    <t xml:space="preserve">                               УРСГАЛ ШИЛЖЇЇЛЭГ</t>
  </si>
  <si>
    <t xml:space="preserve">                                    Засгийн газрын гадаад шилжїїлэг</t>
  </si>
  <si>
    <t xml:space="preserve">                                              Гадаадын болон олон улсын байгууллагын гишїїнчлэлийн хураамж</t>
  </si>
  <si>
    <t xml:space="preserve">                               НИЙГМИЙН ХАМГААЛАЛ - SOCIAL BENEFITS</t>
  </si>
  <si>
    <t xml:space="preserve">                                    Ажил олгогчоос олгох тэтгэмж, урамшуулал, дэмжлэг</t>
  </si>
  <si>
    <t xml:space="preserve">                                              Тэтгэвэрт гарахад олгох нэг удаагийн мєнгєн тэтгэмж</t>
  </si>
  <si>
    <t xml:space="preserve">                            Ажил олгогчоос олгох тэтгэмж, урамшуулал</t>
  </si>
  <si>
    <t xml:space="preserve">                            Бїтцийн єєрчлєлтєєр чєлєєлєгдсєн албан хаагчид олгох тэтгэмж</t>
  </si>
  <si>
    <t xml:space="preserve">                     ЗАРДЛЫГ САНХЇЇЖЇЇЛЭХ ЭХ ЇЇСВЭР</t>
  </si>
  <si>
    <t xml:space="preserve">                          Улсын тєсвєєс санхїїжих</t>
  </si>
  <si>
    <t xml:space="preserve">                                              Улсын тєсвєєс санхїїжих</t>
  </si>
  <si>
    <t xml:space="preserve">                          Тєсєвт байгууллагын їйл ажиллагаанаас</t>
  </si>
  <si>
    <t xml:space="preserve">                                              Туслах їйл ажиллагааны орлогоос санхїїжих</t>
  </si>
  <si>
    <t xml:space="preserve">                          АЖИЛЛАГСАДЫН ТОО</t>
  </si>
  <si>
    <t xml:space="preserve">                                              Удирдах ажилтан</t>
  </si>
  <si>
    <t xml:space="preserve">                                              Гїйцэтгэх ажилтан</t>
  </si>
  <si>
    <t xml:space="preserve">                                              Їйлчлэх ажилтан</t>
  </si>
  <si>
    <t xml:space="preserve">                                              Гэрээт ажилтан</t>
  </si>
  <si>
    <t>Хэтрэлт/ хэмнэлтийн шалтгаан</t>
  </si>
  <si>
    <t xml:space="preserve">                                              Архивын лавлагааны орлого</t>
  </si>
  <si>
    <t xml:space="preserve">                                              Орон сууцны орлого</t>
  </si>
  <si>
    <t xml:space="preserve">                                             Түрээсийн орлого</t>
  </si>
  <si>
    <t xml:space="preserve">                                              Гэрэл цахилгаан, түлш халаатын төлбөр</t>
  </si>
  <si>
    <t xml:space="preserve">                                              Цэвэр усны төлбөр</t>
  </si>
  <si>
    <t xml:space="preserve">                                              НД-аас орсон мөнгө буцаж гарах</t>
  </si>
  <si>
    <t xml:space="preserve">                                              Нэрс данс зөрүү буцаж орсон гүйлгээ</t>
  </si>
  <si>
    <t xml:space="preserve">                                       Харилцах дансны эцсийн үлдэгдэл</t>
  </si>
  <si>
    <t>Үзүүлэлт</t>
  </si>
  <si>
    <t>Төлөвлөгөө</t>
  </si>
  <si>
    <t>Гүйцэтгэл</t>
  </si>
  <si>
    <t>/төгрөгөөр/</t>
  </si>
  <si>
    <t>Байгууллагын нэр: Дундговь Татварын хэлтэс</t>
  </si>
  <si>
    <t xml:space="preserve"> </t>
  </si>
  <si>
    <t>Мэдээ гаргасан:                 _______________________ Н.Долгорсүрэн</t>
  </si>
  <si>
    <r>
      <rPr>
        <b/>
        <sz val="8"/>
        <color theme="1"/>
        <rFont val="Times New Roman"/>
        <family val="1"/>
        <charset val="204"/>
      </rPr>
      <t xml:space="preserve">Тайлбар: </t>
    </r>
    <r>
      <rPr>
        <sz val="8"/>
        <color theme="1"/>
        <rFont val="Times New Roman"/>
        <family val="1"/>
        <charset val="204"/>
      </rPr>
      <t>Төсвийн гүйцэтгэлийн мэдээний хүснэгт нь томъёотой тул ямар нэгэн мөр багана нэмж, хасахгүй, мэдээллийн бүрэн оруулсан байх шаардлагатай. Төсвийн хэлбэлзэлийн дүнтэй төсвийн гүйцэтгэлийн зардал таарах ёстой. Хэтрэлт хэмнэлтийн шалтгааныг улирал бүр гаргана. Төрийн өмнөөс гүйцэтгэсэн ажил үйлчилгээ, Харуул хамгаалалтын зардал, Холбооны суваг ашигласны хөлс зэрэг зардлыг Бусдаар гүйцэтгүүлсэн ажил, үйлчилгээний тєлбєр, хураамжийн зардал дээр тусгаж өгнө. Тухайн сард ажилласан ажиллагсадын тоог заавал бөглөнө.</t>
    </r>
  </si>
  <si>
    <r>
      <t>ТӨСВИЙН ГҮЙЦЭТГЭЛИЙН 2016 оны 02 САРЫН МЭДЭЭ      /</t>
    </r>
    <r>
      <rPr>
        <sz val="12"/>
        <color theme="1"/>
        <rFont val="Times New Roman"/>
        <family val="1"/>
        <charset val="204"/>
      </rPr>
      <t>өссөн дүнгээр</t>
    </r>
    <r>
      <rPr>
        <b/>
        <sz val="12"/>
        <color theme="1"/>
        <rFont val="Times New Roman"/>
        <family val="1"/>
        <charset val="204"/>
      </rPr>
      <t>/</t>
    </r>
  </si>
  <si>
    <t>Улсын тайлан маягт ТГ-8</t>
  </si>
  <si>
    <t>Сахүү, эдийн засгийн сайдын 2003 оны 49 тоот тушаалаар батлав</t>
  </si>
  <si>
    <t>Дундговь аймгийн татварын/газар/ хэлтсийн 2016 оны 02-р сарын авлага өглөгийн дэлгэрэнгүй мэдээ</t>
  </si>
  <si>
    <t>/  мянган төг/</t>
  </si>
  <si>
    <t>01-р сарын эхний үлдэгдэл</t>
  </si>
  <si>
    <t xml:space="preserve">Хасах: тухайн сард төлөгдсөн </t>
  </si>
  <si>
    <t xml:space="preserve">Нэмэх: Тухайн сард шинээр үүссэн </t>
  </si>
  <si>
    <t>02-р сарын эцсийн үлдэгдэл</t>
  </si>
  <si>
    <t>Нийт дүн /а+б+в+г+д+е+ё/</t>
  </si>
  <si>
    <t>Үүнээс: 31-60 өдөр</t>
  </si>
  <si>
    <t>61-120 өдөр</t>
  </si>
  <si>
    <t>121 хоногоос дээш</t>
  </si>
  <si>
    <t>А</t>
  </si>
  <si>
    <t>Б</t>
  </si>
  <si>
    <t>В</t>
  </si>
  <si>
    <t>Г</t>
  </si>
  <si>
    <t>Д</t>
  </si>
  <si>
    <t>Е</t>
  </si>
  <si>
    <t>Ё</t>
  </si>
  <si>
    <t>Нийт авлага</t>
  </si>
  <si>
    <t>Нийт өглөг</t>
  </si>
  <si>
    <t>2=3+..16</t>
  </si>
  <si>
    <t>үүнээс</t>
  </si>
  <si>
    <t xml:space="preserve">Ажиллагсдад олгох цалин </t>
  </si>
  <si>
    <t>Нийгмийн д/ шимтгэл</t>
  </si>
  <si>
    <t>ÕÕÎÀÒ ºãëºã</t>
  </si>
  <si>
    <t>Бичиг хэрэгийн зардал</t>
  </si>
  <si>
    <t xml:space="preserve">Гэрэл цахилгаан </t>
  </si>
  <si>
    <t>Түлш, халаалт</t>
  </si>
  <si>
    <t>Тээвэр шатахуун</t>
  </si>
  <si>
    <t>Шуудан, холбоо</t>
  </si>
  <si>
    <t>Цэвэр, бохир ус</t>
  </si>
  <si>
    <t>Дотоод албан томилолт</t>
  </si>
  <si>
    <t>Урсгал засвар</t>
  </si>
  <si>
    <t>Сургалт семинар</t>
  </si>
  <si>
    <t>Холбооны суваг ашигласны түрээс</t>
  </si>
  <si>
    <t>Газрын тєлбєр</t>
  </si>
  <si>
    <t>Аудит баталгаажуулалт</t>
  </si>
  <si>
    <t>Харуул хамгаалалтын зардал</t>
  </si>
  <si>
    <t>Төлбөр хураамж бусад зардал</t>
  </si>
  <si>
    <t>Нэг удаагийн тусламж дэмжлэг</t>
  </si>
  <si>
    <t xml:space="preserve">                             ДАРГА..............................................................М.Туяацэцэг  /</t>
  </si>
  <si>
    <t xml:space="preserve">                             НЯГТЛАН БОДОГЧ .........................  .....     /Н.Долгорсїрэн   /</t>
  </si>
  <si>
    <t>2016 он  03 сар 03 өдөр</t>
  </si>
  <si>
    <t>0.0.</t>
  </si>
  <si>
    <t>Дундговь аймгийн татварын/газар/ хэлтсийн 2015 оны 12-р сарын 31-нээр авлага өглөгийн дэлгэрэнгүй мэдээ</t>
  </si>
  <si>
    <t>Тайлбар</t>
  </si>
  <si>
    <t>2016 он  03 сар 09 өдөр</t>
  </si>
  <si>
    <t xml:space="preserve">ÕÕÎÀÒ </t>
  </si>
  <si>
    <t xml:space="preserve">Ажиллагсдадтай холбоотой </t>
  </si>
  <si>
    <t>Жич: Ажлаас чөлөөлөгдсөн албан тушаалтанд олгосон тэтгэмж байхгүй. Өөрийн орлого байхгүй</t>
  </si>
  <si>
    <t>2015 оны 4-р улирлын ХХОАТ-ын ын тайланг хавсаргав</t>
  </si>
  <si>
    <t>Жимобайл нет ХХК-иас 11 сард 2 удаа нэхэмжлэл ирсэнийг давхар шилжүүлсэн / тооцоо нийлсэн акт хавсаргав/</t>
  </si>
  <si>
    <t>Дундговь аймгийн татварын/газар/ хэлтсийн 2016 оны 03-р сарын авлага өглөгийн дэлгэрэнгүй мэдээ</t>
  </si>
  <si>
    <r>
      <t>ТӨСВИЙН ГҮЙЦЭТГЭЛИЙН 2016 оны 03 САРЫН МЭДЭЭ      /</t>
    </r>
    <r>
      <rPr>
        <sz val="12"/>
        <color theme="1"/>
        <rFont val="Times New Roman"/>
        <family val="1"/>
        <charset val="204"/>
      </rPr>
      <t>өссөн дүнгээр</t>
    </r>
    <r>
      <rPr>
        <b/>
        <sz val="12"/>
        <color theme="1"/>
        <rFont val="Times New Roman"/>
        <family val="1"/>
        <charset val="204"/>
      </rPr>
      <t>/</t>
    </r>
  </si>
  <si>
    <t>2016 он  04 сар 04 өдөр</t>
  </si>
  <si>
    <t>Санхүү, эдийн засгийн сайдын 2003 оны 49 тоот тушаалаар батлав</t>
  </si>
  <si>
    <r>
      <t>ТӨСВИЙН ГҮЙЦЭТГЭЛИЙН 2016 оны 04 САРЫН МЭДЭЭ      /</t>
    </r>
    <r>
      <rPr>
        <sz val="12"/>
        <color theme="1"/>
        <rFont val="Times New Roman"/>
        <family val="1"/>
        <charset val="204"/>
      </rPr>
      <t>өссөн дүнгээр</t>
    </r>
    <r>
      <rPr>
        <b/>
        <sz val="12"/>
        <color theme="1"/>
        <rFont val="Times New Roman"/>
        <family val="1"/>
        <charset val="204"/>
      </rPr>
      <t>/</t>
    </r>
  </si>
  <si>
    <t>Дундговь аймгийн татварын/газар/ хэлтсийн 2016 оны 04-р сарын авлага өглөгийн дэлгэрэнгүй мэдээ</t>
  </si>
  <si>
    <t>2016 он  05 сар 02 өдөр</t>
  </si>
  <si>
    <r>
      <t>ТӨСВИЙН ГҮЙЦЭТГЭЛИЙН 2016 оны 05 САРЫН МЭДЭЭ      /</t>
    </r>
    <r>
      <rPr>
        <sz val="12"/>
        <color theme="1"/>
        <rFont val="Times New Roman"/>
        <family val="1"/>
        <charset val="204"/>
      </rPr>
      <t>өссөн дүнгээр</t>
    </r>
    <r>
      <rPr>
        <b/>
        <sz val="12"/>
        <color theme="1"/>
        <rFont val="Times New Roman"/>
        <family val="1"/>
        <charset val="204"/>
      </rPr>
      <t>/</t>
    </r>
  </si>
  <si>
    <t>Дундговь аймгийн татварын/газар/ хэлтсийн 2016 оны 05-р сарын авлага өглөгийн дэлгэрэнгүй мэдээ</t>
  </si>
  <si>
    <t>2016 он  06 сар 02 өдөр</t>
  </si>
  <si>
    <t>Маягт їнэт цаас</t>
  </si>
  <si>
    <t>05-р сарын эцсийн үлдэгдэл</t>
  </si>
  <si>
    <t xml:space="preserve">                             ДАРГА..............................................................Д.Бэрцэцэг</t>
  </si>
  <si>
    <t xml:space="preserve">                                             Улсын мэдээллийн маягт хэвлэх, бэлтгэх</t>
  </si>
  <si>
    <r>
      <t>ТӨСВИЙН ГҮЙЦЭТГЭЛИЙН 2016 оны 06 САРЫН МЭДЭЭ      /</t>
    </r>
    <r>
      <rPr>
        <sz val="12"/>
        <color theme="1"/>
        <rFont val="Times New Roman"/>
        <family val="1"/>
        <charset val="204"/>
      </rPr>
      <t>өссөн дүнгээр</t>
    </r>
    <r>
      <rPr>
        <b/>
        <sz val="12"/>
        <color theme="1"/>
        <rFont val="Times New Roman"/>
        <family val="1"/>
        <charset val="204"/>
      </rPr>
      <t>/</t>
    </r>
  </si>
  <si>
    <t>Дундговь аймгийн татварын/газар/ хэлтсийн 2016 оны 06-р сарын авлага өглөгийн дэлгэрэнгүй мэдээ</t>
  </si>
  <si>
    <t>06-р сарын эхний үлдэгдэл</t>
  </si>
  <si>
    <t>2016 он  07 сар 02 өдөр</t>
  </si>
  <si>
    <t xml:space="preserve">                             ДАРГА   ...................................................... Д.Бэрцэцэг</t>
  </si>
  <si>
    <t xml:space="preserve">                             НЯГТЛАН БОДОГЧ .....................................  /Н.Долгорсїрэн   /</t>
  </si>
  <si>
    <t>2016 он  09 сар 02 өдөр</t>
  </si>
  <si>
    <t>07-р сарын эхний үлдэгдэл</t>
  </si>
  <si>
    <t>07-р сарын эцсийн үлдэгдэл</t>
  </si>
  <si>
    <t>Дундговь аймгийн татварын/газар/ хэлтсийн 2016 оны 08-р сарын авлага өглөгийн дэлгэрэнгүй мэдээ</t>
  </si>
  <si>
    <r>
      <t>ТӨСВИЙН ГҮЙЦЭТГЭЛИЙН 2016 оны 08 САРЫН МЭДЭЭ      /</t>
    </r>
    <r>
      <rPr>
        <sz val="12"/>
        <color theme="1"/>
        <rFont val="Times New Roman"/>
        <family val="1"/>
        <charset val="204"/>
      </rPr>
      <t>өссөн дүнгээр</t>
    </r>
    <r>
      <rPr>
        <b/>
        <sz val="12"/>
        <color theme="1"/>
        <rFont val="Times New Roman"/>
        <family val="1"/>
        <charset val="204"/>
      </rPr>
      <t>/</t>
    </r>
  </si>
  <si>
    <t>09-р сарын эцсийн үлдэгдэл</t>
  </si>
  <si>
    <t>08-р сарын эхний үлдэгдэл</t>
  </si>
  <si>
    <r>
      <t>ТӨСВИЙН ГҮЙЦЭТГЭЛИЙН 2016 оны 09 САРЫН МЭДЭЭ      /</t>
    </r>
    <r>
      <rPr>
        <sz val="12"/>
        <color theme="1"/>
        <rFont val="Times New Roman"/>
        <family val="1"/>
        <charset val="204"/>
      </rPr>
      <t>өссөн дүнгээр</t>
    </r>
    <r>
      <rPr>
        <b/>
        <sz val="12"/>
        <color theme="1"/>
        <rFont val="Times New Roman"/>
        <family val="1"/>
        <charset val="204"/>
      </rPr>
      <t>/</t>
    </r>
  </si>
  <si>
    <t>Дундговь аймгийн татварын хэлтсийн 2016 оны 10-р сарын авлага өглөгийн дэлгэрэнгүй мэдээ</t>
  </si>
  <si>
    <t>Дүн</t>
  </si>
  <si>
    <t>2016 он  10 сар 10 өдөр</t>
  </si>
  <si>
    <t>10-сар</t>
  </si>
  <si>
    <t>11-сар</t>
  </si>
  <si>
    <t>12- сар</t>
  </si>
  <si>
    <t xml:space="preserve">      </t>
  </si>
  <si>
    <r>
      <t>ТӨСВИЙН ГҮЙЦЭТГЭЛИЙН 2016 оны 07 САРЫН МЭДЭЭ      /</t>
    </r>
    <r>
      <rPr>
        <sz val="12"/>
        <color theme="1"/>
        <rFont val="Times New Roman"/>
        <family val="1"/>
        <charset val="204"/>
      </rPr>
      <t>өссөн дүнгээр</t>
    </r>
    <r>
      <rPr>
        <b/>
        <sz val="12"/>
        <color theme="1"/>
        <rFont val="Times New Roman"/>
        <family val="1"/>
        <charset val="204"/>
      </rPr>
      <t>/</t>
    </r>
  </si>
  <si>
    <t>Дундговь аймгийн татварын/газар/ хэлтсийн 2016 оны 07-р сарын авлага өглөгийн дэлгэрэнгүй мэдээ</t>
  </si>
  <si>
    <t>2016 он  07 сар 30 өдөр</t>
  </si>
  <si>
    <r>
      <t>ТӨСВИЙН ГҮЙЦЭТГЭЛИЙН 2016 оны 10 САРЫН МЭДЭЭ      /</t>
    </r>
    <r>
      <rPr>
        <sz val="12"/>
        <color theme="1"/>
        <rFont val="Times New Roman"/>
        <family val="1"/>
        <charset val="204"/>
      </rPr>
      <t>өссөн дүнгээр</t>
    </r>
    <r>
      <rPr>
        <b/>
        <sz val="12"/>
        <color theme="1"/>
        <rFont val="Times New Roman"/>
        <family val="1"/>
        <charset val="204"/>
      </rPr>
      <t>/</t>
    </r>
  </si>
  <si>
    <t>09-р сарын эхний үлдэгдэл</t>
  </si>
  <si>
    <t>10-р сарын эцсийн үлдэгдэл</t>
  </si>
  <si>
    <t>Дундговь аймгийн татварын/газар/ хэлтсийн 2016 оны 09-р сарын авлага өглөгийн дэлгэрэнгүй мэдээ</t>
  </si>
  <si>
    <t>Нийт авлага           (27450)</t>
  </si>
  <si>
    <t>2016 он  10 сар 02 өдөр</t>
  </si>
  <si>
    <t>Дундговь аймгийн татварын/газар/ хэлтсийн 2016 оны 11-р сарын авлага өглөгийн дэлгэрэнгүй мэдээ</t>
  </si>
  <si>
    <t>Мэдээ гаргасан:                 _________________ Н.Долгорсүрэн</t>
  </si>
  <si>
    <r>
      <t>ТӨСВИЙН ГҮЙЦЭТГЭЛИЙН 2016 оны 11 САРЫН МЭДЭЭ    /</t>
    </r>
    <r>
      <rPr>
        <sz val="12"/>
        <color theme="1"/>
        <rFont val="Times New Roman"/>
        <family val="1"/>
        <charset val="204"/>
      </rPr>
      <t>өссөн дүнгээр</t>
    </r>
    <r>
      <rPr>
        <b/>
        <sz val="12"/>
        <color theme="1"/>
        <rFont val="Times New Roman"/>
        <family val="1"/>
        <charset val="204"/>
      </rPr>
      <t>/</t>
    </r>
  </si>
  <si>
    <t>2016 он  12 сар 05 өдөр</t>
  </si>
  <si>
    <t>11-р сарын эцсийн үлдэгдэл</t>
  </si>
  <si>
    <t>Бичиг хэргийн зардал</t>
  </si>
  <si>
    <t>10-р сарын эхний үлдэгдэл</t>
  </si>
  <si>
    <t>Дундговь аймгийн татварын/газар/ хэлтсийн 2016 оны 12-р сарын авлага өглөгийн дэлгэрэнгүй мэдээ</t>
  </si>
  <si>
    <t>11-р сарын эхний үлдэгдэл</t>
  </si>
  <si>
    <t>12-р сарын эцсийн үлдэгдэл</t>
  </si>
  <si>
    <t>2016 он  12 сар 30 өдөр</t>
  </si>
  <si>
    <t>Нэмэгдэл цалин</t>
  </si>
  <si>
    <t>Дундговь аймгийн татварын/газар/ хэлтсийн 2017 оны 01-р сарын авлага өглөгийн дэлгэрэнгүй мэдээ</t>
  </si>
  <si>
    <t xml:space="preserve">                             ДАРГА   ...................................................... М.Туяацэцэг</t>
  </si>
  <si>
    <t>2017 он  01 сар 31 өдөр</t>
  </si>
  <si>
    <t>Хэтрэлт /Хэмнэлт</t>
  </si>
  <si>
    <r>
      <t>ТӨСВИЙН ГҮЙЦЭТГЭЛИЙН 2017 оны 03 САРЫН МЭДЭЭ    /</t>
    </r>
    <r>
      <rPr>
        <sz val="12"/>
        <color theme="1"/>
        <rFont val="Times New Roman"/>
        <family val="1"/>
        <charset val="204"/>
      </rPr>
      <t>өссөн дүнгээр</t>
    </r>
    <r>
      <rPr>
        <b/>
        <sz val="12"/>
        <color theme="1"/>
        <rFont val="Times New Roman"/>
        <family val="1"/>
        <charset val="204"/>
      </rPr>
      <t>/</t>
    </r>
  </si>
  <si>
    <t>Сангийн яамны 2016 оны 7-р сарын 29-ний өдрийн 11-1/4817 тоот албан бичгийн хавсралт</t>
  </si>
  <si>
    <t>төгрөгөөр</t>
  </si>
  <si>
    <t>Байгууллагын дансны дугаар</t>
  </si>
  <si>
    <t>Хөтөлбөр-кодоор</t>
  </si>
  <si>
    <t>Зориулалт-кодоор</t>
  </si>
  <si>
    <t>Эдийн засгийн ангилал-кодоор</t>
  </si>
  <si>
    <t>Авлага, өглөгийн өсөлт/+/ бууралт/-/</t>
  </si>
  <si>
    <t xml:space="preserve">Мэдээг бэлтгэсэн </t>
  </si>
  <si>
    <t>Албан тушаал: Нягтлан бодогч</t>
  </si>
  <si>
    <t xml:space="preserve"> Дундговь аймгийн Татварын хэлтсийн 3-р сарын авлага, өглөгийн мэдээ</t>
  </si>
  <si>
    <t>100080011001</t>
  </si>
  <si>
    <t xml:space="preserve"> Н.Долгорсүрэн</t>
  </si>
  <si>
    <r>
      <rPr>
        <b/>
        <sz val="11"/>
        <color theme="1"/>
        <rFont val="Arial"/>
        <family val="2"/>
        <charset val="204"/>
      </rPr>
      <t>Тайлбар</t>
    </r>
    <r>
      <rPr>
        <sz val="11"/>
        <color theme="1"/>
        <rFont val="Arial"/>
        <family val="2"/>
        <charset val="204"/>
      </rPr>
      <t>: авлага, өглөг нь өмнөх сараас нэмэгдсэн бол нэмэгдсэн зөрүү дүнг нэмэх тэмдэгтэйгээр, буурсан бол буурсан зөрүү дүнг хасах тэмдэгтэйгээр бичнэ.</t>
    </r>
  </si>
  <si>
    <t>Хавсралт1</t>
  </si>
  <si>
    <t>№</t>
  </si>
  <si>
    <t>Байгууллагын нэр</t>
  </si>
  <si>
    <t>Данс</t>
  </si>
  <si>
    <t xml:space="preserve">Хөтөлбөр </t>
  </si>
  <si>
    <t>Арга хэмжээ</t>
  </si>
  <si>
    <t>эдийн засгийн ангилал</t>
  </si>
  <si>
    <t>ОРЛОГО</t>
  </si>
  <si>
    <t>Нийт орлого</t>
  </si>
  <si>
    <t>Үүнээс:</t>
  </si>
  <si>
    <t>Үндсэн үйл ажиллагааны орлого /350001/</t>
  </si>
  <si>
    <t>Харуул хамгаалалтын зардал /350001/</t>
  </si>
  <si>
    <t xml:space="preserve"> Мэдээлэл, сурталчилгааны зардал /350001/</t>
  </si>
  <si>
    <t>Туслах үйл ажиллагааны орлого /350002/</t>
  </si>
  <si>
    <t>Дансны нэр дугаар зөрсөн тул буцаасан /300001/</t>
  </si>
  <si>
    <t>Нийгмийн даатгалын сангаас тэтгэмж /300002/</t>
  </si>
  <si>
    <t xml:space="preserve"> УТОХГ</t>
  </si>
  <si>
    <t>Нийслэл</t>
  </si>
  <si>
    <t>Баянгол дүүрэг</t>
  </si>
  <si>
    <t xml:space="preserve"> Баянзүрх дүүрэг</t>
  </si>
  <si>
    <t>Сонгино хайрхан дүүрэг</t>
  </si>
  <si>
    <t>Чингэлтэй дүүрэг</t>
  </si>
  <si>
    <t>Багануур дүүрэг</t>
  </si>
  <si>
    <t>Сүхбаатар дүүрэг</t>
  </si>
  <si>
    <t>Хан-Уул дүүрэг</t>
  </si>
  <si>
    <t>Багахангай дүүрэг</t>
  </si>
  <si>
    <t>Налайх дүүрэг</t>
  </si>
  <si>
    <t>Архангай аймаг</t>
  </si>
  <si>
    <t>Баян-өлгий аймаг</t>
  </si>
  <si>
    <t>Баянхонгор аймаг</t>
  </si>
  <si>
    <t>Булган аймаг</t>
  </si>
  <si>
    <t>Говь-Алтай аймаг</t>
  </si>
  <si>
    <t xml:space="preserve"> Говьсүмбэр аймаг</t>
  </si>
  <si>
    <t>Дархан-Уул аймаг</t>
  </si>
  <si>
    <t>Дорноговь аймаг</t>
  </si>
  <si>
    <t>Дорнод аймаг</t>
  </si>
  <si>
    <t>Дундговь аймаг</t>
  </si>
  <si>
    <t>Завхан аймаг</t>
  </si>
  <si>
    <t xml:space="preserve"> Орхон аймаг</t>
  </si>
  <si>
    <t>Өвөрхангай аймаг</t>
  </si>
  <si>
    <t>Өмнөговь аймаг</t>
  </si>
  <si>
    <t>Сүхбаатар аймаг</t>
  </si>
  <si>
    <t>Сэлэнгэ аймаг</t>
  </si>
  <si>
    <t>Төв аймаг</t>
  </si>
  <si>
    <t>Увс аймаг</t>
  </si>
  <si>
    <t>Ховд аймаг</t>
  </si>
  <si>
    <t>Хөвсгөл аймаг</t>
  </si>
  <si>
    <t>Хэнтий аймаг</t>
  </si>
  <si>
    <t>80101</t>
  </si>
  <si>
    <t>70205</t>
  </si>
  <si>
    <t>s</t>
  </si>
  <si>
    <t>10008/0011001</t>
  </si>
  <si>
    <t>ДУНДГОВЬ АЙМГИЙН ТАТВАРЫН ХЭЛТЭС 6-Р САРЫН ОРЛОГО ЗАЛРУУЛАХ ТОХИРГОО</t>
  </si>
  <si>
    <t>2017.06.30</t>
  </si>
  <si>
    <t xml:space="preserve">  </t>
  </si>
  <si>
    <t xml:space="preserve"> Дундговь аймгийн Татварын хэлтсийн 08-р сарын авлага, өглөгийн мэдээ</t>
  </si>
  <si>
    <t>210604</t>
  </si>
  <si>
    <t xml:space="preserve"> Дундговь аймгийн Татварын хэлтсийн 09-р сарын авлага, өглөгийн мэдээ</t>
  </si>
  <si>
    <t xml:space="preserve"> Дундговь аймгийн Татварын хэлтсийн 10-р сарын авлага, өглөгийн мэдээ</t>
  </si>
  <si>
    <r>
      <t>ТӨСВИЙН ГҮЙЦЭТГЭЛИЙН 2017 оны 11САРЫН МЭДЭЭ    /</t>
    </r>
    <r>
      <rPr>
        <sz val="12"/>
        <color theme="1"/>
        <rFont val="Times New Roman"/>
        <family val="1"/>
        <charset val="204"/>
      </rPr>
      <t>өссөн дүнгээр</t>
    </r>
    <r>
      <rPr>
        <b/>
        <sz val="12"/>
        <color theme="1"/>
        <rFont val="Times New Roman"/>
        <family val="1"/>
        <charset val="204"/>
      </rPr>
      <t>/</t>
    </r>
  </si>
  <si>
    <t>Гэрээгээр гүйцэтгүүлэх ажил үйлчилгээ</t>
  </si>
  <si>
    <t xml:space="preserve">                                      Бусдаар гүйцэтгүүлсэн ажил үйлчилгээ</t>
  </si>
  <si>
    <t>ажилчдад сүүлийн улиралд үр дүнгийн урамшуулал олгоогүй байгаа</t>
  </si>
  <si>
    <t>Халаалтын зардлыг 11-р сард нэмж өгсөн 12 сарын нэмэгдэл төсөв хамт байгаа</t>
  </si>
  <si>
    <t>шатахууны зардал хэтэрч байгаа нь ААН,иргэний тооллого, тэмдэгтийн хураамжийн шалгалтаар баруун 4 сумдад ажилласан зэргээс хэтэрсэн</t>
  </si>
  <si>
    <t>Үндсэн цалингийн хэтрэлтийг нэмэгдэл цалин дээр тавьж өгсөн</t>
  </si>
  <si>
    <t>гэрэл цахилгааны зардал хэтэрсэн нь тайлант оны дундуур гэрлийн мөнгө бага багаар нэмэгдсэнтэй холбоотой.</t>
  </si>
  <si>
    <t>энэ зардал хэтэрсэн нь сүүлийн саруудад УБ хот олон дахин явсантай холбоотой</t>
  </si>
  <si>
    <r>
      <t>ТӨСВИЙН ГҮЙЦЭТГЭЛИЙН 2017 оны 12 САРЫН МЭДЭЭ    /</t>
    </r>
    <r>
      <rPr>
        <sz val="12"/>
        <color theme="1"/>
        <rFont val="Times New Roman"/>
        <family val="1"/>
        <charset val="204"/>
      </rPr>
      <t>өссөн дүнгээр</t>
    </r>
    <r>
      <rPr>
        <b/>
        <sz val="12"/>
        <color theme="1"/>
        <rFont val="Times New Roman"/>
        <family val="1"/>
        <charset val="204"/>
      </rPr>
      <t>/</t>
    </r>
  </si>
  <si>
    <t>Хэтрэлт  /хэмнэлтийн шалтгаан/</t>
  </si>
  <si>
    <r>
      <t>ТӨСВИЙН ГҮЙЦЭТГЭЛИЙН 2018 оны 01 САРЫН МЭДЭЭ    /</t>
    </r>
    <r>
      <rPr>
        <sz val="12"/>
        <color theme="1"/>
        <rFont val="Times New Roman"/>
        <family val="1"/>
        <charset val="204"/>
      </rPr>
      <t>өссөн дүнгээр</t>
    </r>
    <r>
      <rPr>
        <b/>
        <sz val="12"/>
        <color theme="1"/>
        <rFont val="Times New Roman"/>
        <family val="1"/>
        <charset val="204"/>
      </rPr>
      <t>/</t>
    </r>
  </si>
  <si>
    <t xml:space="preserve">      НИЙТ ЗАРЛАГА ба ЦЭВЭР ЗЭЭЛИЙН ДЇН</t>
  </si>
  <si>
    <t xml:space="preserve">         УРСГАЛ ЗАРДАЛ</t>
  </si>
  <si>
    <t xml:space="preserve">         БАРАА, ЇЙЛЧИЛГЭЭНИЙ ЗАРДАЛ</t>
  </si>
  <si>
    <t xml:space="preserve">              Цалин, хєлс болон нэмэгдэл урамшил</t>
  </si>
  <si>
    <t xml:space="preserve">                   Їндсэн цалин</t>
  </si>
  <si>
    <t xml:space="preserve">                   Унаа хоолны Хєнгєлєлт</t>
  </si>
  <si>
    <t xml:space="preserve">                   Урамшуулал</t>
  </si>
  <si>
    <t xml:space="preserve">            Ажил олгогчоос нийгмийн даатгалд тєлєх шимтгэл</t>
  </si>
  <si>
    <t xml:space="preserve">           Байр ашиглалттай холбоотой тогтмол зардал</t>
  </si>
  <si>
    <r>
      <t>ТӨСВИЙН ГҮЙЦЭТГЭЛИЙН 2018 оны 02 САРЫН МЭДЭЭ    /</t>
    </r>
    <r>
      <rPr>
        <sz val="12"/>
        <color theme="1"/>
        <rFont val="Times New Roman"/>
        <family val="1"/>
        <charset val="204"/>
      </rPr>
      <t>өссөн дүнгээр</t>
    </r>
    <r>
      <rPr>
        <b/>
        <sz val="12"/>
        <color theme="1"/>
        <rFont val="Times New Roman"/>
        <family val="1"/>
        <charset val="204"/>
      </rPr>
      <t>/</t>
    </r>
  </si>
  <si>
    <t xml:space="preserve">                                                                                                                                                                                                                                                                      </t>
  </si>
  <si>
    <t>нэмэгдэл цалин</t>
  </si>
  <si>
    <t>өрөө тасалгаанууд хүйтэн байгаа учраас халаагуур залгаж тогны мөнгө нэмэгдсэн</t>
  </si>
  <si>
    <t>халаалтын мөнгө төлөвлөсөн хэмжээнээс буурч ирсэн сард 1204.8 мянган төгрөг төлдөг</t>
  </si>
  <si>
    <t xml:space="preserve"> Дундговь аймгийн Татварын хэлтсийн 2018 оны 02 р сарын авлага, өглөгийн мэдээ</t>
  </si>
  <si>
    <t>гэрэл цахилгааны зардал төсөвлөсөн хэмжээнээс буурч ирсэн сар бүр давж байгаа</t>
  </si>
  <si>
    <t>сургалт семинартай холбоотой усны зардал ихэссэн</t>
  </si>
  <si>
    <r>
      <t>ТӨСВИЙН ГҮЙЦЭТГЭЛИЙН 2017 оны 04 САРЫН МЭДЭЭ    /</t>
    </r>
    <r>
      <rPr>
        <sz val="12"/>
        <color theme="1"/>
        <rFont val="Times New Roman"/>
        <family val="1"/>
        <charset val="204"/>
      </rPr>
      <t>өссөн дүнгээр</t>
    </r>
    <r>
      <rPr>
        <b/>
        <sz val="12"/>
        <color theme="1"/>
        <rFont val="Times New Roman"/>
        <family val="1"/>
        <charset val="204"/>
      </rPr>
      <t>/</t>
    </r>
  </si>
  <si>
    <t>/  төгрөгөөр/</t>
  </si>
  <si>
    <r>
      <t>ТӨСВИЙН ГҮЙЦЭТГЭЛИЙН 2018 оны 06 САРЫН МЭДЭЭ    /</t>
    </r>
    <r>
      <rPr>
        <sz val="12"/>
        <color theme="1"/>
        <rFont val="Times New Roman"/>
        <family val="1"/>
        <charset val="204"/>
      </rPr>
      <t>өссөн дүнгээр</t>
    </r>
    <r>
      <rPr>
        <b/>
        <sz val="12"/>
        <color theme="1"/>
        <rFont val="Times New Roman"/>
        <family val="1"/>
        <charset val="204"/>
      </rPr>
      <t>/</t>
    </r>
  </si>
  <si>
    <t>цахилгааны зардал урд жилээс багсаж ирсэн</t>
  </si>
  <si>
    <t xml:space="preserve">урд талын талбайн усалгаанаас </t>
  </si>
  <si>
    <r>
      <t>ТӨСВИЙН ГҮЙЦЭТГЭЛИЙН 2018 оны 07 САРЫН МЭДЭЭ    /</t>
    </r>
    <r>
      <rPr>
        <sz val="12"/>
        <color theme="1"/>
        <rFont val="Times New Roman"/>
        <family val="1"/>
        <charset val="204"/>
      </rPr>
      <t>өссөн дүнгээр</t>
    </r>
    <r>
      <rPr>
        <b/>
        <sz val="12"/>
        <color theme="1"/>
        <rFont val="Times New Roman"/>
        <family val="1"/>
        <charset val="204"/>
      </rPr>
      <t>/</t>
    </r>
  </si>
  <si>
    <r>
      <t>ТӨСВИЙН ГҮЙЦЭТГЭЛИЙН 2018 оны 08 САРЫН МЭДЭЭ    /</t>
    </r>
    <r>
      <rPr>
        <sz val="12"/>
        <color theme="1"/>
        <rFont val="Times New Roman"/>
        <family val="1"/>
        <charset val="204"/>
      </rPr>
      <t>өссөн дүнгээр</t>
    </r>
    <r>
      <rPr>
        <b/>
        <sz val="12"/>
        <color theme="1"/>
        <rFont val="Times New Roman"/>
        <family val="1"/>
        <charset val="204"/>
      </rPr>
      <t>/</t>
    </r>
  </si>
  <si>
    <r>
      <t>ТӨСВИЙН ГҮЙЦЭТГЭЛИЙН 2018 оны 09 САРЫН МЭДЭЭ    /</t>
    </r>
    <r>
      <rPr>
        <sz val="12"/>
        <color theme="1"/>
        <rFont val="Times New Roman"/>
        <family val="1"/>
        <charset val="204"/>
      </rPr>
      <t>өссөн дүнгээр</t>
    </r>
    <r>
      <rPr>
        <b/>
        <sz val="12"/>
        <color theme="1"/>
        <rFont val="Times New Roman"/>
        <family val="1"/>
        <charset val="204"/>
      </rPr>
      <t>/</t>
    </r>
  </si>
  <si>
    <r>
      <t>ТӨСВИЙН ГҮЙЦЭТГЭЛИЙН 2018 оны 05 САРЫН МЭДЭЭ    /</t>
    </r>
    <r>
      <rPr>
        <sz val="12"/>
        <color theme="1"/>
        <rFont val="Times New Roman"/>
        <family val="1"/>
        <charset val="204"/>
      </rPr>
      <t>өссөн дүнгээр</t>
    </r>
    <r>
      <rPr>
        <b/>
        <sz val="12"/>
        <color theme="1"/>
        <rFont val="Times New Roman"/>
        <family val="1"/>
        <charset val="204"/>
      </rPr>
      <t>/</t>
    </r>
  </si>
  <si>
    <r>
      <t>ТӨСВИЙН ГҮЙЦЭТГЭЛИЙН 2018 оны 10 САРЫН МЭДЭЭ    /</t>
    </r>
    <r>
      <rPr>
        <sz val="12"/>
        <color theme="1"/>
        <rFont val="Times New Roman"/>
        <family val="1"/>
        <charset val="204"/>
      </rPr>
      <t>өссөн дүнгээр</t>
    </r>
    <r>
      <rPr>
        <b/>
        <sz val="12"/>
        <color theme="1"/>
        <rFont val="Times New Roman"/>
        <family val="1"/>
        <charset val="204"/>
      </rPr>
      <t>/</t>
    </r>
  </si>
  <si>
    <t>гэрэл цахилгааны зардал төсөвлөснөөс бага ирсэн</t>
  </si>
  <si>
    <t>зуны улиралд гаднах талбайн усалгаатай холбоотой хэтэрсэн</t>
  </si>
  <si>
    <t>3 улирлын үр дүнгийн урамшуулал өгөөгүй байгаа</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</si>
</sst>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_-;\-* #,##0.00_₮_-;_-* &quot;-&quot;??_₮_-;_-@_-"/>
    <numFmt numFmtId="164" formatCode="_(* #,##0.00_);_(* \(#,##0.00\);_(* &quot;-&quot;??_);_(@_)"/>
    <numFmt numFmtId="165" formatCode="#,##0.0"/>
    <numFmt numFmtId="166" formatCode="_ * #,##0.00_)_¥_ ;_ * \(#,##0.00\)_¥_ ;_ * &quot;-&quot;??_)_¥_ ;_ @_ "/>
    <numFmt numFmtId="167" formatCode="_-* #,##0.00_?_._-;\-* #,##0.00_?_._-;_-* &quot;-&quot;??_?_._-;_-@_-"/>
    <numFmt numFmtId="168" formatCode="_-* #,##0_?_._-;\-* #,##0_?_._-;_-* &quot;-&quot;??_?_._-;_-@_-"/>
    <numFmt numFmtId="169" formatCode="_-* #,##0.0_?_._-;\-* #,##0.0_?_._-;_-* &quot;-&quot;??_?_._-;_-@_-"/>
    <numFmt numFmtId="170" formatCode="_(* #,##0_);_(* \(#,##0\);_(* &quot;-&quot;??_);_(@_)"/>
    <numFmt numFmtId="171" formatCode="00000"/>
  </numFmts>
  <fonts count="58">
    <font>
      <sz val="11"/>
      <color theme="1"/>
      <name val="Calibri"/>
      <family val="2"/>
      <charset val="1"/>
      <scheme val="minor"/>
    </font>
    <font>
      <sz val="11"/>
      <color theme="1"/>
      <name val="Calibri"/>
      <family val="2"/>
      <charset val="1"/>
      <scheme val="minor"/>
    </font>
    <font>
      <sz val="11"/>
      <color theme="1"/>
      <name val="Calibri"/>
      <family val="2"/>
      <scheme val="minor"/>
    </font>
    <font>
      <sz val="8"/>
      <name val="Times New Roman"/>
      <family val="1"/>
    </font>
    <font>
      <sz val="10"/>
      <name val="Arial"/>
      <family val="2"/>
    </font>
    <font>
      <sz val="10"/>
      <name val="Arial"/>
      <family val="2"/>
      <charset val="204"/>
    </font>
    <font>
      <b/>
      <sz val="8"/>
      <name val="Times New Roman"/>
      <family val="1"/>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0"/>
      <color indexed="8"/>
      <name val="Arial"/>
      <family val="2"/>
      <charset val="204"/>
    </font>
    <font>
      <sz val="10"/>
      <name val="Times New Roman"/>
      <family val="1"/>
    </font>
    <font>
      <b/>
      <sz val="10"/>
      <name val="Times New Roman"/>
      <family val="1"/>
    </font>
    <font>
      <sz val="11"/>
      <color theme="1"/>
      <name val="Times New Roman"/>
      <family val="1"/>
      <charset val="204"/>
    </font>
    <font>
      <sz val="8"/>
      <name val="Times New Roman"/>
      <family val="1"/>
      <charset val="204"/>
    </font>
    <font>
      <b/>
      <sz val="12"/>
      <color theme="1"/>
      <name val="Times New Roman"/>
      <family val="1"/>
      <charset val="204"/>
    </font>
    <font>
      <b/>
      <sz val="11"/>
      <name val="Times New Roman"/>
      <family val="1"/>
    </font>
    <font>
      <b/>
      <sz val="8"/>
      <color theme="1"/>
      <name val="Times New Roman"/>
      <family val="1"/>
      <charset val="204"/>
    </font>
    <font>
      <sz val="12"/>
      <color theme="1"/>
      <name val="Times New Roman"/>
      <family val="1"/>
      <charset val="204"/>
    </font>
    <font>
      <b/>
      <sz val="10"/>
      <name val="Times New Roman"/>
      <family val="1"/>
      <charset val="204"/>
    </font>
    <font>
      <sz val="8"/>
      <color theme="1"/>
      <name val="Calibri"/>
      <family val="2"/>
      <charset val="1"/>
      <scheme val="minor"/>
    </font>
    <font>
      <sz val="8"/>
      <color theme="1"/>
      <name val="Times New Roman"/>
      <family val="1"/>
      <charset val="204"/>
    </font>
    <font>
      <sz val="10"/>
      <name val="Times New Roman Mon"/>
      <family val="1"/>
    </font>
    <font>
      <b/>
      <sz val="12"/>
      <name val="Times New Roman Mon"/>
      <family val="1"/>
    </font>
    <font>
      <sz val="12"/>
      <name val="Times New Roman Mon"/>
      <family val="1"/>
    </font>
    <font>
      <b/>
      <i/>
      <sz val="8"/>
      <name val="Times New Roman Mon"/>
      <family val="1"/>
    </font>
    <font>
      <sz val="8"/>
      <name val="Times New Roman Mon"/>
      <family val="1"/>
    </font>
    <font>
      <b/>
      <sz val="8"/>
      <name val="Times New Roman Mon"/>
      <family val="1"/>
    </font>
    <font>
      <b/>
      <sz val="10"/>
      <name val="Times New Roman Mon"/>
      <family val="1"/>
    </font>
    <font>
      <b/>
      <i/>
      <sz val="12"/>
      <name val="Times New Roman Mon"/>
      <family val="1"/>
    </font>
    <font>
      <b/>
      <i/>
      <sz val="10"/>
      <name val="Times New Roman Mon"/>
      <charset val="1"/>
    </font>
    <font>
      <b/>
      <sz val="10"/>
      <name val="Times New Roman Mon"/>
      <charset val="1"/>
    </font>
    <font>
      <b/>
      <sz val="8"/>
      <name val="Times New Roman"/>
      <family val="1"/>
      <charset val="204"/>
    </font>
    <font>
      <b/>
      <i/>
      <sz val="8"/>
      <name val="Times New Roman Mon"/>
      <charset val="1"/>
    </font>
    <font>
      <sz val="10"/>
      <color theme="1"/>
      <name val="Times New Roman"/>
      <family val="1"/>
    </font>
    <font>
      <sz val="11"/>
      <color rgb="FFFF0000"/>
      <name val="Calibri"/>
      <family val="2"/>
      <charset val="1"/>
      <scheme val="minor"/>
    </font>
    <font>
      <b/>
      <sz val="11"/>
      <color theme="1"/>
      <name val="Calibri"/>
      <family val="2"/>
      <charset val="204"/>
      <scheme val="minor"/>
    </font>
    <font>
      <sz val="11"/>
      <color theme="1"/>
      <name val="Arial"/>
      <family val="2"/>
      <charset val="204"/>
    </font>
    <font>
      <b/>
      <sz val="11"/>
      <color theme="1"/>
      <name val="Arial"/>
      <family val="2"/>
      <charset val="204"/>
    </font>
    <font>
      <sz val="9"/>
      <name val="Times New Roman"/>
      <family val="1"/>
      <charset val="204"/>
    </font>
    <font>
      <sz val="9"/>
      <color theme="1"/>
      <name val="Times New Roman"/>
      <family val="1"/>
      <charset val="204"/>
    </font>
    <font>
      <b/>
      <sz val="9"/>
      <name val="Times New Roman"/>
      <family val="1"/>
      <charset val="204"/>
    </font>
    <font>
      <sz val="10"/>
      <color theme="1"/>
      <name val="Times New Roman"/>
      <family val="1"/>
      <charset val="204"/>
    </font>
    <font>
      <sz val="10"/>
      <name val="Times New Roman"/>
      <family val="1"/>
      <charset val="204"/>
    </font>
    <font>
      <sz val="8"/>
      <color theme="1"/>
      <name val="Arial Mon"/>
      <family val="2"/>
    </font>
  </fonts>
  <fills count="19">
    <fill>
      <patternFill patternType="none"/>
    </fill>
    <fill>
      <patternFill patternType="gray125"/>
    </fill>
    <fill>
      <patternFill patternType="solid">
        <fgColor theme="0"/>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s>
  <cellStyleXfs count="102">
    <xf numFmtId="0" fontId="0" fillId="0" borderId="0"/>
    <xf numFmtId="0" fontId="2" fillId="0" borderId="0"/>
    <xf numFmtId="164" fontId="2" fillId="0" borderId="0" applyFont="0" applyFill="0" applyBorder="0" applyAlignment="0" applyProtection="0"/>
    <xf numFmtId="0" fontId="4" fillId="0" borderId="0"/>
    <xf numFmtId="0" fontId="5" fillId="0" borderId="0"/>
    <xf numFmtId="164" fontId="5" fillId="0" borderId="0" applyFont="0" applyFill="0" applyBorder="0" applyAlignment="0" applyProtection="0"/>
    <xf numFmtId="164" fontId="4" fillId="0" borderId="0" applyFont="0" applyFill="0" applyBorder="0" applyAlignment="0" applyProtection="0"/>
    <xf numFmtId="0" fontId="4" fillId="0" borderId="0"/>
    <xf numFmtId="0" fontId="1" fillId="0" borderId="0"/>
    <xf numFmtId="166" fontId="1" fillId="0" borderId="0" applyFont="0" applyFill="0" applyBorder="0" applyAlignment="0" applyProtection="0"/>
    <xf numFmtId="0" fontId="4" fillId="0" borderId="0"/>
    <xf numFmtId="0" fontId="2" fillId="0" borderId="0"/>
    <xf numFmtId="0" fontId="2" fillId="0" borderId="0"/>
    <xf numFmtId="0" fontId="2" fillId="0" borderId="0"/>
    <xf numFmtId="0" fontId="2" fillId="0" borderId="0"/>
    <xf numFmtId="0" fontId="2" fillId="0" borderId="0"/>
    <xf numFmtId="164"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4"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7" borderId="0" applyNumberFormat="0" applyBorder="0" applyAlignment="0" applyProtection="0"/>
    <xf numFmtId="0" fontId="7" fillId="5"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9" borderId="0" applyNumberFormat="0" applyBorder="0" applyAlignment="0" applyProtection="0"/>
    <xf numFmtId="0" fontId="8" fillId="7" borderId="0" applyNumberFormat="0" applyBorder="0" applyAlignment="0" applyProtection="0"/>
    <xf numFmtId="0" fontId="8" fillId="4" borderId="0" applyNumberFormat="0" applyBorder="0" applyAlignment="0" applyProtection="0"/>
    <xf numFmtId="0" fontId="8" fillId="12"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10" fillId="17" borderId="2" applyNumberFormat="0" applyAlignment="0" applyProtection="0"/>
    <xf numFmtId="0" fontId="11" fillId="18" borderId="3" applyNumberFormat="0" applyAlignment="0" applyProtection="0"/>
    <xf numFmtId="43" fontId="4" fillId="0" borderId="0" applyFont="0" applyFill="0" applyBorder="0" applyAlignment="0" applyProtection="0"/>
    <xf numFmtId="166" fontId="4" fillId="0" borderId="0" applyFont="0" applyFill="0" applyBorder="0" applyAlignment="0" applyProtection="0"/>
    <xf numFmtId="0" fontId="12" fillId="0" borderId="0" applyNumberFormat="0" applyFill="0" applyBorder="0" applyAlignment="0" applyProtection="0"/>
    <xf numFmtId="0" fontId="13" fillId="7" borderId="0" applyNumberFormat="0" applyBorder="0" applyAlignment="0" applyProtection="0"/>
    <xf numFmtId="0" fontId="14" fillId="0" borderId="4" applyNumberFormat="0" applyFill="0" applyAlignment="0" applyProtection="0"/>
    <xf numFmtId="0" fontId="15" fillId="0" borderId="5" applyNumberFormat="0" applyFill="0" applyAlignment="0" applyProtection="0"/>
    <xf numFmtId="0" fontId="16" fillId="0" borderId="6" applyNumberFormat="0" applyFill="0" applyAlignment="0" applyProtection="0"/>
    <xf numFmtId="0" fontId="16" fillId="0" borderId="0" applyNumberFormat="0" applyFill="0" applyBorder="0" applyAlignment="0" applyProtection="0"/>
    <xf numFmtId="0" fontId="17" fillId="8" borderId="2" applyNumberFormat="0" applyAlignment="0" applyProtection="0"/>
    <xf numFmtId="0" fontId="18" fillId="0" borderId="7" applyNumberFormat="0" applyFill="0" applyAlignment="0" applyProtection="0"/>
    <xf numFmtId="0" fontId="19" fillId="8" borderId="0" applyNumberFormat="0" applyBorder="0" applyAlignment="0" applyProtection="0"/>
    <xf numFmtId="0" fontId="4" fillId="5" borderId="8" applyNumberFormat="0" applyFont="0" applyAlignment="0" applyProtection="0"/>
    <xf numFmtId="0" fontId="20" fillId="17" borderId="9" applyNumberFormat="0" applyAlignment="0" applyProtection="0"/>
    <xf numFmtId="0" fontId="21" fillId="0" borderId="0" applyNumberFormat="0" applyFill="0" applyBorder="0" applyAlignment="0" applyProtection="0"/>
    <xf numFmtId="0" fontId="22" fillId="0" borderId="10" applyNumberFormat="0" applyFill="0" applyAlignment="0" applyProtection="0"/>
    <xf numFmtId="0" fontId="18" fillId="0" borderId="0" applyNumberForma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0" fontId="1" fillId="0" borderId="0"/>
    <xf numFmtId="164" fontId="1" fillId="0" borderId="0" applyFont="0" applyFill="0" applyBorder="0" applyAlignment="0" applyProtection="0"/>
    <xf numFmtId="0" fontId="4" fillId="0" borderId="0"/>
    <xf numFmtId="0" fontId="2" fillId="0" borderId="0"/>
    <xf numFmtId="164" fontId="2" fillId="0" borderId="0" applyFont="0" applyFill="0" applyBorder="0" applyAlignment="0" applyProtection="0"/>
    <xf numFmtId="164" fontId="4" fillId="0" borderId="0" applyFont="0" applyFill="0" applyBorder="0" applyAlignment="0" applyProtection="0"/>
    <xf numFmtId="0" fontId="4" fillId="0" borderId="0"/>
    <xf numFmtId="0" fontId="4" fillId="0" borderId="0"/>
    <xf numFmtId="0" fontId="5" fillId="0" borderId="0"/>
    <xf numFmtId="0" fontId="4" fillId="0" borderId="0"/>
    <xf numFmtId="0" fontId="2" fillId="0" borderId="0"/>
    <xf numFmtId="0" fontId="23" fillId="0" borderId="0">
      <alignment vertical="top"/>
    </xf>
    <xf numFmtId="43" fontId="4" fillId="0" borderId="0" applyFont="0" applyFill="0" applyBorder="0" applyAlignment="0" applyProtection="0"/>
    <xf numFmtId="166" fontId="4" fillId="0" borderId="0" applyFont="0" applyFill="0" applyBorder="0" applyAlignment="0" applyProtection="0"/>
    <xf numFmtId="0" fontId="23" fillId="0" borderId="0">
      <alignment vertical="top"/>
    </xf>
    <xf numFmtId="0" fontId="2" fillId="0" borderId="0"/>
    <xf numFmtId="0" fontId="4" fillId="5" borderId="8" applyNumberFormat="0" applyFont="0" applyAlignment="0" applyProtection="0"/>
    <xf numFmtId="0" fontId="23" fillId="0" borderId="0">
      <alignment vertical="top"/>
    </xf>
    <xf numFmtId="0" fontId="4" fillId="0" borderId="0"/>
    <xf numFmtId="0" fontId="1" fillId="0" borderId="0"/>
    <xf numFmtId="0" fontId="2" fillId="0" borderId="0"/>
    <xf numFmtId="164" fontId="2" fillId="0" borderId="0" applyFont="0" applyFill="0" applyBorder="0" applyAlignment="0" applyProtection="0"/>
    <xf numFmtId="0" fontId="5" fillId="0" borderId="0"/>
    <xf numFmtId="0" fontId="1" fillId="0" borderId="0"/>
    <xf numFmtId="166" fontId="1"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164" fontId="2" fillId="0" borderId="0" applyFont="0" applyFill="0" applyBorder="0" applyAlignment="0" applyProtection="0"/>
    <xf numFmtId="0" fontId="4" fillId="0" borderId="0"/>
    <xf numFmtId="0" fontId="2" fillId="0" borderId="0"/>
    <xf numFmtId="0" fontId="4" fillId="0" borderId="0"/>
    <xf numFmtId="43" fontId="1" fillId="0" borderId="0" applyFont="0" applyFill="0" applyBorder="0" applyAlignment="0" applyProtection="0"/>
  </cellStyleXfs>
  <cellXfs count="194">
    <xf numFmtId="0" fontId="0" fillId="0" borderId="0" xfId="0"/>
    <xf numFmtId="165" fontId="6" fillId="2" borderId="1" xfId="10" applyNumberFormat="1" applyFont="1" applyFill="1" applyBorder="1" applyAlignment="1">
      <alignment horizontal="center" vertical="center" wrapText="1"/>
    </xf>
    <xf numFmtId="165" fontId="6" fillId="0" borderId="1" xfId="3" applyNumberFormat="1" applyFont="1" applyFill="1" applyBorder="1" applyAlignment="1">
      <alignment horizontal="center" vertical="center" wrapText="1"/>
    </xf>
    <xf numFmtId="0" fontId="3" fillId="0" borderId="0" xfId="1" applyFont="1" applyFill="1" applyBorder="1" applyAlignment="1">
      <alignment horizontal="left" vertical="center"/>
    </xf>
    <xf numFmtId="165" fontId="3" fillId="0" borderId="0" xfId="1" quotePrefix="1" applyNumberFormat="1" applyFont="1" applyFill="1" applyBorder="1" applyAlignment="1">
      <alignment horizontal="center" vertical="center"/>
    </xf>
    <xf numFmtId="165" fontId="6" fillId="0" borderId="1" xfId="1" applyNumberFormat="1" applyFont="1" applyBorder="1" applyAlignment="1">
      <alignment horizontal="center" vertical="center"/>
    </xf>
    <xf numFmtId="165" fontId="3" fillId="0" borderId="1" xfId="1" applyNumberFormat="1" applyFont="1" applyBorder="1" applyAlignment="1">
      <alignment horizontal="center" vertical="center"/>
    </xf>
    <xf numFmtId="165" fontId="3" fillId="0" borderId="1" xfId="3" applyNumberFormat="1" applyFont="1" applyBorder="1" applyAlignment="1">
      <alignment horizontal="center" vertical="center"/>
    </xf>
    <xf numFmtId="165" fontId="3" fillId="0" borderId="1" xfId="71" applyNumberFormat="1" applyFont="1" applyBorder="1" applyAlignment="1">
      <alignment horizontal="center" vertical="center"/>
    </xf>
    <xf numFmtId="0" fontId="24" fillId="2" borderId="1" xfId="10" applyFont="1" applyFill="1" applyBorder="1" applyAlignment="1">
      <alignment horizontal="left" vertical="center"/>
    </xf>
    <xf numFmtId="0" fontId="25" fillId="0" borderId="1" xfId="1" applyFont="1" applyBorder="1" applyAlignment="1">
      <alignment horizontal="left" vertical="center"/>
    </xf>
    <xf numFmtId="0" fontId="24" fillId="0" borderId="1" xfId="1" applyFont="1" applyBorder="1" applyAlignment="1">
      <alignment horizontal="left" vertical="center"/>
    </xf>
    <xf numFmtId="0" fontId="24" fillId="0" borderId="1" xfId="71" applyFont="1" applyBorder="1" applyAlignment="1">
      <alignment horizontal="left" vertical="center"/>
    </xf>
    <xf numFmtId="165" fontId="3" fillId="2" borderId="1" xfId="1" applyNumberFormat="1" applyFont="1" applyFill="1" applyBorder="1" applyAlignment="1">
      <alignment horizontal="center" vertical="center"/>
    </xf>
    <xf numFmtId="165" fontId="6" fillId="2" borderId="1" xfId="1" applyNumberFormat="1" applyFont="1" applyFill="1" applyBorder="1" applyAlignment="1">
      <alignment horizontal="center" vertical="center"/>
    </xf>
    <xf numFmtId="165" fontId="3" fillId="2" borderId="1" xfId="71" applyNumberFormat="1" applyFont="1" applyFill="1" applyBorder="1" applyAlignment="1">
      <alignment horizontal="center" vertical="center"/>
    </xf>
    <xf numFmtId="165" fontId="27" fillId="0" borderId="1" xfId="1" applyNumberFormat="1" applyFont="1" applyBorder="1" applyAlignment="1">
      <alignment horizontal="center" vertical="center"/>
    </xf>
    <xf numFmtId="0" fontId="26" fillId="0" borderId="0" xfId="0" applyFont="1" applyAlignment="1"/>
    <xf numFmtId="0" fontId="26" fillId="0" borderId="0" xfId="0" applyFont="1" applyAlignment="1">
      <alignment horizontal="right"/>
    </xf>
    <xf numFmtId="0" fontId="29" fillId="0" borderId="1" xfId="1" applyFont="1" applyFill="1" applyBorder="1" applyAlignment="1">
      <alignment horizontal="center" vertical="center"/>
    </xf>
    <xf numFmtId="0" fontId="0" fillId="0" borderId="1" xfId="0" applyBorder="1"/>
    <xf numFmtId="165" fontId="0" fillId="0" borderId="1" xfId="0" applyNumberFormat="1" applyBorder="1"/>
    <xf numFmtId="165" fontId="27" fillId="2" borderId="1" xfId="1" applyNumberFormat="1" applyFont="1" applyFill="1" applyBorder="1" applyAlignment="1">
      <alignment horizontal="center" vertical="center"/>
    </xf>
    <xf numFmtId="0" fontId="32" fillId="0" borderId="1" xfId="1" applyFont="1" applyBorder="1" applyAlignment="1">
      <alignment horizontal="left" vertical="center"/>
    </xf>
    <xf numFmtId="0" fontId="3" fillId="0" borderId="1" xfId="0" applyFont="1" applyBorder="1" applyAlignment="1">
      <alignment horizontal="left"/>
    </xf>
    <xf numFmtId="0" fontId="27" fillId="0" borderId="1" xfId="0" applyFont="1" applyBorder="1" applyAlignment="1">
      <alignment horizontal="left"/>
    </xf>
    <xf numFmtId="0" fontId="24" fillId="2" borderId="1" xfId="1" applyFont="1" applyFill="1" applyBorder="1" applyAlignment="1">
      <alignment horizontal="left" vertical="center"/>
    </xf>
    <xf numFmtId="0" fontId="24" fillId="2" borderId="1" xfId="71" applyFont="1" applyFill="1" applyBorder="1" applyAlignment="1">
      <alignment horizontal="left" vertical="center"/>
    </xf>
    <xf numFmtId="0" fontId="30" fillId="0" borderId="1" xfId="0" applyFont="1" applyBorder="1" applyAlignment="1">
      <alignment horizontal="center" vertical="center" wrapText="1"/>
    </xf>
    <xf numFmtId="165" fontId="3" fillId="0" borderId="0" xfId="1" applyNumberFormat="1" applyFont="1" applyFill="1" applyBorder="1" applyAlignment="1">
      <alignment horizontal="center" vertical="center"/>
    </xf>
    <xf numFmtId="0" fontId="33" fillId="0" borderId="1" xfId="0" applyFont="1" applyBorder="1" applyAlignment="1">
      <alignment vertical="center" wrapText="1"/>
    </xf>
    <xf numFmtId="0" fontId="33" fillId="0" borderId="1" xfId="0" applyFont="1" applyBorder="1" applyAlignment="1">
      <alignment horizontal="left" vertical="center" wrapText="1"/>
    </xf>
    <xf numFmtId="0" fontId="0" fillId="0" borderId="1" xfId="0" applyBorder="1" applyAlignment="1">
      <alignment vertical="center" wrapText="1"/>
    </xf>
    <xf numFmtId="0" fontId="2" fillId="0" borderId="0" xfId="96"/>
    <xf numFmtId="167" fontId="35" fillId="0" borderId="0" xfId="97" applyNumberFormat="1" applyFont="1" applyAlignment="1"/>
    <xf numFmtId="167" fontId="35" fillId="0" borderId="0" xfId="97" applyNumberFormat="1" applyFont="1" applyAlignment="1">
      <alignment wrapText="1"/>
    </xf>
    <xf numFmtId="167" fontId="35" fillId="0" borderId="1" xfId="97" applyNumberFormat="1" applyFont="1" applyBorder="1" applyAlignment="1"/>
    <xf numFmtId="168" fontId="41" fillId="0" borderId="13" xfId="97" applyNumberFormat="1" applyFont="1" applyBorder="1" applyAlignment="1">
      <alignment horizontal="center"/>
    </xf>
    <xf numFmtId="167" fontId="35" fillId="0" borderId="1" xfId="97" applyNumberFormat="1" applyFont="1" applyBorder="1" applyAlignment="1">
      <alignment horizontal="center"/>
    </xf>
    <xf numFmtId="167" fontId="35" fillId="0" borderId="1" xfId="97" applyNumberFormat="1" applyFont="1" applyBorder="1" applyAlignment="1">
      <alignment horizontal="left"/>
    </xf>
    <xf numFmtId="167" fontId="35" fillId="0" borderId="12" xfId="97" applyNumberFormat="1" applyFont="1" applyBorder="1" applyAlignment="1"/>
    <xf numFmtId="168" fontId="41" fillId="0" borderId="1" xfId="97" applyNumberFormat="1" applyFont="1" applyBorder="1" applyAlignment="1">
      <alignment horizontal="center"/>
    </xf>
    <xf numFmtId="167" fontId="35" fillId="0" borderId="1" xfId="97" applyNumberFormat="1" applyFont="1" applyBorder="1" applyAlignment="1">
      <alignment horizontal="center"/>
    </xf>
    <xf numFmtId="165" fontId="34" fillId="0" borderId="1" xfId="0" applyNumberFormat="1" applyFont="1" applyBorder="1" applyAlignment="1">
      <alignment horizontal="center" vertical="center"/>
    </xf>
    <xf numFmtId="167" fontId="35" fillId="0" borderId="1" xfId="97" applyNumberFormat="1" applyFont="1" applyBorder="1" applyAlignment="1">
      <alignment horizontal="center"/>
    </xf>
    <xf numFmtId="0" fontId="0" fillId="0" borderId="0" xfId="0" applyBorder="1"/>
    <xf numFmtId="167" fontId="35" fillId="0" borderId="0" xfId="97" applyNumberFormat="1" applyFont="1" applyBorder="1" applyAlignment="1"/>
    <xf numFmtId="168" fontId="41" fillId="0" borderId="0" xfId="97" applyNumberFormat="1" applyFont="1" applyBorder="1" applyAlignment="1">
      <alignment horizontal="center"/>
    </xf>
    <xf numFmtId="169" fontId="35" fillId="0" borderId="0" xfId="97" applyNumberFormat="1" applyFont="1" applyBorder="1" applyAlignment="1">
      <alignment horizontal="center"/>
    </xf>
    <xf numFmtId="0" fontId="0" fillId="0" borderId="15" xfId="0" applyBorder="1"/>
    <xf numFmtId="167" fontId="35" fillId="0" borderId="12" xfId="97" applyNumberFormat="1" applyFont="1" applyBorder="1" applyAlignment="1">
      <alignment vertical="center" wrapText="1"/>
    </xf>
    <xf numFmtId="168" fontId="41" fillId="0" borderId="12" xfId="97" applyNumberFormat="1" applyFont="1" applyBorder="1" applyAlignment="1">
      <alignment horizontal="center" vertical="center" wrapText="1"/>
    </xf>
    <xf numFmtId="167" fontId="35" fillId="0" borderId="1" xfId="97" applyNumberFormat="1" applyFont="1" applyBorder="1" applyAlignment="1">
      <alignment horizontal="center"/>
    </xf>
    <xf numFmtId="167" fontId="35" fillId="0" borderId="1" xfId="97" applyNumberFormat="1" applyFont="1" applyBorder="1" applyAlignment="1">
      <alignment horizontal="center"/>
    </xf>
    <xf numFmtId="167" fontId="35" fillId="0" borderId="1" xfId="97" applyNumberFormat="1" applyFont="1" applyBorder="1" applyAlignment="1">
      <alignment horizontal="center"/>
    </xf>
    <xf numFmtId="0" fontId="3" fillId="0" borderId="1" xfId="0" applyFont="1" applyBorder="1" applyAlignment="1">
      <alignment horizontal="center"/>
    </xf>
    <xf numFmtId="1" fontId="0" fillId="0" borderId="0" xfId="0" applyNumberFormat="1"/>
    <xf numFmtId="167" fontId="35" fillId="0" borderId="1" xfId="97" applyNumberFormat="1" applyFont="1" applyBorder="1" applyAlignment="1">
      <alignment horizontal="center"/>
    </xf>
    <xf numFmtId="167" fontId="35" fillId="0" borderId="1" xfId="97" applyNumberFormat="1" applyFont="1" applyBorder="1" applyAlignment="1">
      <alignment horizontal="center"/>
    </xf>
    <xf numFmtId="0" fontId="45" fillId="0" borderId="0" xfId="1" applyFont="1" applyFill="1" applyBorder="1" applyAlignment="1">
      <alignment horizontal="left" vertical="center"/>
    </xf>
    <xf numFmtId="167" fontId="35" fillId="0" borderId="1" xfId="97" applyNumberFormat="1" applyFont="1" applyBorder="1" applyAlignment="1">
      <alignment horizontal="center"/>
    </xf>
    <xf numFmtId="167" fontId="35" fillId="0" borderId="1" xfId="97" applyNumberFormat="1" applyFont="1" applyBorder="1" applyAlignment="1">
      <alignment horizontal="center"/>
    </xf>
    <xf numFmtId="167" fontId="35" fillId="0" borderId="1" xfId="97" applyNumberFormat="1" applyFont="1" applyBorder="1" applyAlignment="1">
      <alignment horizontal="center"/>
    </xf>
    <xf numFmtId="170" fontId="47" fillId="0" borderId="1" xfId="90" applyNumberFormat="1" applyFont="1" applyBorder="1"/>
    <xf numFmtId="0" fontId="48" fillId="0" borderId="0" xfId="0" applyFont="1"/>
    <xf numFmtId="167" fontId="35" fillId="0" borderId="1" xfId="97" applyNumberFormat="1" applyFont="1" applyBorder="1" applyAlignment="1">
      <alignment horizontal="center"/>
    </xf>
    <xf numFmtId="0" fontId="32" fillId="0" borderId="0" xfId="1" applyFont="1" applyFill="1" applyBorder="1" applyAlignment="1">
      <alignment horizontal="left" vertical="center"/>
    </xf>
    <xf numFmtId="167" fontId="35" fillId="0" borderId="1" xfId="97" applyNumberFormat="1" applyFont="1" applyBorder="1" applyAlignment="1">
      <alignment horizontal="center"/>
    </xf>
    <xf numFmtId="0" fontId="24" fillId="0" borderId="1" xfId="1" applyFont="1" applyBorder="1" applyAlignment="1">
      <alignment horizontal="center" vertical="center"/>
    </xf>
    <xf numFmtId="0" fontId="49" fillId="0" borderId="0" xfId="0" applyFont="1"/>
    <xf numFmtId="0" fontId="50" fillId="0" borderId="0" xfId="0" applyFont="1" applyAlignment="1">
      <alignment horizontal="center" vertical="center"/>
    </xf>
    <xf numFmtId="164" fontId="50" fillId="0" borderId="0" xfId="90" applyFont="1" applyAlignment="1">
      <alignment horizontal="center" vertical="center"/>
    </xf>
    <xf numFmtId="0" fontId="50" fillId="0" borderId="1" xfId="0" applyFont="1" applyBorder="1" applyAlignment="1">
      <alignment horizontal="center" vertical="center" wrapText="1"/>
    </xf>
    <xf numFmtId="164" fontId="50" fillId="0" borderId="1" xfId="90" applyFont="1" applyBorder="1" applyAlignment="1">
      <alignment horizontal="center" vertical="center" wrapText="1"/>
    </xf>
    <xf numFmtId="49" fontId="50" fillId="0" borderId="1" xfId="0" applyNumberFormat="1" applyFont="1" applyBorder="1" applyAlignment="1">
      <alignment horizontal="center" vertical="center"/>
    </xf>
    <xf numFmtId="0" fontId="50" fillId="0" borderId="1" xfId="0" applyFont="1" applyBorder="1" applyAlignment="1">
      <alignment horizontal="center" vertical="center"/>
    </xf>
    <xf numFmtId="164" fontId="50" fillId="0" borderId="1" xfId="90" applyFont="1" applyBorder="1" applyAlignment="1">
      <alignment horizontal="center" vertical="center"/>
    </xf>
    <xf numFmtId="0" fontId="50" fillId="0" borderId="0" xfId="0" applyFont="1" applyAlignment="1">
      <alignment horizontal="center" vertical="center" wrapText="1"/>
    </xf>
    <xf numFmtId="0" fontId="52" fillId="2" borderId="0" xfId="0" applyFont="1" applyFill="1" applyAlignment="1">
      <alignment wrapText="1"/>
    </xf>
    <xf numFmtId="0" fontId="52" fillId="2" borderId="0" xfId="0" applyFont="1" applyFill="1" applyAlignment="1">
      <alignment vertical="center" wrapText="1"/>
    </xf>
    <xf numFmtId="0" fontId="53" fillId="0" borderId="0" xfId="0" applyFont="1" applyAlignment="1">
      <alignment wrapText="1"/>
    </xf>
    <xf numFmtId="0" fontId="26" fillId="0" borderId="0" xfId="0" applyFont="1"/>
    <xf numFmtId="0" fontId="54" fillId="2" borderId="0" xfId="98" applyFont="1" applyFill="1" applyBorder="1" applyAlignment="1">
      <alignment wrapText="1"/>
    </xf>
    <xf numFmtId="0" fontId="54" fillId="2" borderId="0" xfId="98" applyFont="1" applyFill="1" applyBorder="1" applyAlignment="1">
      <alignment horizontal="center" wrapText="1"/>
    </xf>
    <xf numFmtId="0" fontId="54" fillId="2" borderId="0" xfId="98" applyFont="1" applyFill="1" applyBorder="1" applyAlignment="1">
      <alignment vertical="center" wrapText="1"/>
    </xf>
    <xf numFmtId="14" fontId="53" fillId="0" borderId="0" xfId="0" applyNumberFormat="1" applyFont="1" applyAlignment="1">
      <alignment horizontal="right" wrapText="1"/>
    </xf>
    <xf numFmtId="164" fontId="54" fillId="2" borderId="1" xfId="90" applyFont="1" applyFill="1" applyBorder="1" applyAlignment="1">
      <alignment horizontal="center" vertical="center" wrapText="1"/>
    </xf>
    <xf numFmtId="0" fontId="55" fillId="0" borderId="1" xfId="0" applyFont="1" applyBorder="1" applyAlignment="1">
      <alignment horizontal="center" vertical="center"/>
    </xf>
    <xf numFmtId="0" fontId="55" fillId="2" borderId="1" xfId="0" applyFont="1" applyFill="1" applyBorder="1"/>
    <xf numFmtId="171" fontId="26" fillId="0" borderId="1" xfId="0" applyNumberFormat="1" applyFont="1" applyBorder="1"/>
    <xf numFmtId="49" fontId="26" fillId="0" borderId="1" xfId="0" applyNumberFormat="1" applyFont="1" applyBorder="1"/>
    <xf numFmtId="0" fontId="26" fillId="0" borderId="1" xfId="0" applyFont="1" applyBorder="1"/>
    <xf numFmtId="164" fontId="26" fillId="0" borderId="1" xfId="0" applyNumberFormat="1" applyFont="1" applyBorder="1"/>
    <xf numFmtId="164" fontId="26" fillId="0" borderId="1" xfId="90" applyFont="1" applyBorder="1"/>
    <xf numFmtId="0" fontId="55" fillId="0" borderId="13" xfId="0" applyFont="1" applyBorder="1" applyAlignment="1">
      <alignment vertical="center"/>
    </xf>
    <xf numFmtId="0" fontId="55" fillId="0" borderId="15" xfId="0" applyFont="1" applyBorder="1" applyAlignment="1">
      <alignment vertical="center"/>
    </xf>
    <xf numFmtId="171" fontId="26" fillId="0" borderId="0" xfId="0" applyNumberFormat="1" applyFont="1"/>
    <xf numFmtId="49" fontId="26" fillId="0" borderId="0" xfId="0" applyNumberFormat="1" applyFont="1"/>
    <xf numFmtId="164" fontId="26" fillId="0" borderId="0" xfId="90" applyFont="1"/>
    <xf numFmtId="0" fontId="50" fillId="0" borderId="0" xfId="0" applyFont="1" applyAlignment="1">
      <alignment horizontal="center" vertical="center" wrapText="1"/>
    </xf>
    <xf numFmtId="0" fontId="50" fillId="0" borderId="0" xfId="0" applyFont="1" applyAlignment="1">
      <alignment horizontal="center" vertical="center"/>
    </xf>
    <xf numFmtId="165" fontId="45" fillId="0" borderId="1" xfId="1" applyNumberFormat="1" applyFont="1" applyBorder="1" applyAlignment="1">
      <alignment horizontal="center" vertical="center"/>
    </xf>
    <xf numFmtId="0" fontId="50" fillId="0" borderId="0" xfId="0" applyFont="1" applyAlignment="1">
      <alignment horizontal="center" vertical="center" wrapText="1"/>
    </xf>
    <xf numFmtId="0" fontId="50" fillId="0" borderId="0" xfId="0" applyFont="1" applyAlignment="1">
      <alignment horizontal="center" vertical="center"/>
    </xf>
    <xf numFmtId="0" fontId="53" fillId="0" borderId="1" xfId="0" applyFont="1" applyBorder="1" applyAlignment="1">
      <alignment vertical="center" wrapText="1"/>
    </xf>
    <xf numFmtId="0" fontId="50" fillId="0" borderId="0" xfId="0" applyFont="1" applyAlignment="1">
      <alignment horizontal="center" vertical="center" wrapText="1"/>
    </xf>
    <xf numFmtId="0" fontId="50" fillId="0" borderId="0" xfId="0" applyFont="1" applyAlignment="1">
      <alignment horizontal="center" vertical="center"/>
    </xf>
    <xf numFmtId="0" fontId="32" fillId="0" borderId="1" xfId="1" applyFont="1" applyBorder="1" applyAlignment="1">
      <alignment horizontal="center" vertical="center"/>
    </xf>
    <xf numFmtId="0" fontId="56" fillId="0" borderId="1" xfId="1" applyFont="1" applyBorder="1" applyAlignment="1">
      <alignment horizontal="center" vertical="center"/>
    </xf>
    <xf numFmtId="43" fontId="53" fillId="0" borderId="1" xfId="101" applyFont="1" applyBorder="1" applyAlignment="1">
      <alignment vertical="center" wrapText="1"/>
    </xf>
    <xf numFmtId="0" fontId="34" fillId="0" borderId="1" xfId="0" applyFont="1" applyBorder="1" applyAlignment="1">
      <alignment vertical="center" wrapText="1"/>
    </xf>
    <xf numFmtId="0" fontId="57" fillId="0" borderId="1" xfId="0" applyFont="1" applyBorder="1" applyAlignment="1">
      <alignment vertical="center" wrapText="1"/>
    </xf>
    <xf numFmtId="0" fontId="50" fillId="0" borderId="0" xfId="0" applyFont="1" applyAlignment="1">
      <alignment horizontal="center" vertical="center" wrapText="1"/>
    </xf>
    <xf numFmtId="0" fontId="50" fillId="0" borderId="0" xfId="0" applyFont="1" applyAlignment="1">
      <alignment horizontal="center" vertical="center"/>
    </xf>
    <xf numFmtId="0" fontId="50" fillId="0" borderId="0" xfId="0" applyFont="1" applyAlignment="1">
      <alignment horizontal="center" vertical="center"/>
    </xf>
    <xf numFmtId="165" fontId="30" fillId="0" borderId="1" xfId="0" applyNumberFormat="1" applyFont="1" applyBorder="1" applyAlignment="1">
      <alignment horizontal="center" vertical="center"/>
    </xf>
    <xf numFmtId="170" fontId="0" fillId="0" borderId="0" xfId="0" applyNumberFormat="1"/>
    <xf numFmtId="165" fontId="6" fillId="0" borderId="0" xfId="1" applyNumberFormat="1" applyFont="1" applyBorder="1" applyAlignment="1">
      <alignment horizontal="center" vertical="center"/>
    </xf>
    <xf numFmtId="170" fontId="47" fillId="0" borderId="0" xfId="90" applyNumberFormat="1" applyFont="1" applyBorder="1"/>
    <xf numFmtId="0" fontId="34" fillId="0" borderId="0" xfId="0" applyFont="1" applyAlignment="1">
      <alignment horizontal="justify" wrapText="1"/>
    </xf>
    <xf numFmtId="0" fontId="28" fillId="0" borderId="0" xfId="1" applyFont="1" applyAlignment="1">
      <alignment horizontal="center"/>
    </xf>
    <xf numFmtId="0" fontId="26" fillId="0" borderId="0" xfId="0" applyFont="1" applyAlignment="1">
      <alignment horizontal="center"/>
    </xf>
    <xf numFmtId="167" fontId="35" fillId="0" borderId="0" xfId="97" applyNumberFormat="1" applyFont="1" applyAlignment="1">
      <alignment horizontal="center" wrapText="1"/>
    </xf>
    <xf numFmtId="167" fontId="42" fillId="0" borderId="0" xfId="97" applyNumberFormat="1" applyFont="1" applyAlignment="1">
      <alignment horizontal="center" wrapText="1"/>
    </xf>
    <xf numFmtId="167" fontId="37" fillId="0" borderId="0" xfId="97" applyNumberFormat="1" applyFont="1" applyAlignment="1">
      <alignment horizontal="center"/>
    </xf>
    <xf numFmtId="167" fontId="35" fillId="0" borderId="1" xfId="97" applyNumberFormat="1" applyFont="1" applyBorder="1" applyAlignment="1">
      <alignment horizontal="center"/>
    </xf>
    <xf numFmtId="167" fontId="38" fillId="0" borderId="1" xfId="97" applyNumberFormat="1" applyFont="1" applyBorder="1" applyAlignment="1">
      <alignment horizontal="center" wrapText="1"/>
    </xf>
    <xf numFmtId="167" fontId="39" fillId="0" borderId="13" xfId="97" applyNumberFormat="1" applyFont="1" applyBorder="1" applyAlignment="1">
      <alignment horizontal="center"/>
    </xf>
    <xf numFmtId="167" fontId="39" fillId="0" borderId="14" xfId="97" applyNumberFormat="1" applyFont="1" applyBorder="1" applyAlignment="1">
      <alignment horizontal="center"/>
    </xf>
    <xf numFmtId="167" fontId="39" fillId="0" borderId="15" xfId="97" applyNumberFormat="1" applyFont="1" applyBorder="1" applyAlignment="1">
      <alignment horizontal="center"/>
    </xf>
    <xf numFmtId="167" fontId="40" fillId="0" borderId="1" xfId="97" applyNumberFormat="1" applyFont="1" applyBorder="1" applyAlignment="1">
      <alignment horizontal="center" wrapText="1"/>
    </xf>
    <xf numFmtId="167" fontId="35" fillId="0" borderId="12" xfId="97" applyNumberFormat="1" applyFont="1" applyBorder="1" applyAlignment="1">
      <alignment horizontal="center"/>
    </xf>
    <xf numFmtId="169" fontId="35" fillId="0" borderId="1" xfId="97" applyNumberFormat="1" applyFont="1" applyBorder="1" applyAlignment="1">
      <alignment horizontal="center"/>
    </xf>
    <xf numFmtId="169" fontId="35" fillId="0" borderId="13" xfId="97" applyNumberFormat="1" applyFont="1" applyBorder="1" applyAlignment="1">
      <alignment horizontal="center"/>
    </xf>
    <xf numFmtId="169" fontId="35" fillId="0" borderId="15" xfId="97" applyNumberFormat="1" applyFont="1" applyBorder="1" applyAlignment="1">
      <alignment horizontal="center"/>
    </xf>
    <xf numFmtId="168" fontId="36" fillId="0" borderId="0" xfId="97" applyNumberFormat="1" applyFont="1" applyAlignment="1">
      <alignment horizontal="center"/>
    </xf>
    <xf numFmtId="167" fontId="35" fillId="0" borderId="13" xfId="97" applyNumberFormat="1" applyFont="1" applyBorder="1" applyAlignment="1">
      <alignment horizontal="center"/>
    </xf>
    <xf numFmtId="167" fontId="35" fillId="0" borderId="15" xfId="97" applyNumberFormat="1" applyFont="1" applyBorder="1" applyAlignment="1">
      <alignment horizontal="center"/>
    </xf>
    <xf numFmtId="168" fontId="41" fillId="0" borderId="11" xfId="97" applyNumberFormat="1" applyFont="1" applyBorder="1" applyAlignment="1">
      <alignment horizontal="center"/>
    </xf>
    <xf numFmtId="168" fontId="41" fillId="0" borderId="0" xfId="97" applyNumberFormat="1" applyFont="1" applyAlignment="1">
      <alignment horizontal="center"/>
    </xf>
    <xf numFmtId="168" fontId="41" fillId="0" borderId="0" xfId="97" applyNumberFormat="1" applyFont="1" applyBorder="1" applyAlignment="1">
      <alignment horizontal="center"/>
    </xf>
    <xf numFmtId="169" fontId="35" fillId="0" borderId="17" xfId="97" applyNumberFormat="1" applyFont="1" applyBorder="1" applyAlignment="1">
      <alignment horizontal="center" vertical="center" wrapText="1"/>
    </xf>
    <xf numFmtId="169" fontId="35" fillId="0" borderId="18" xfId="97" applyNumberFormat="1" applyFont="1" applyBorder="1" applyAlignment="1">
      <alignment horizontal="center" vertical="center" wrapText="1"/>
    </xf>
    <xf numFmtId="167" fontId="43" fillId="0" borderId="12" xfId="97" applyNumberFormat="1" applyFont="1" applyBorder="1" applyAlignment="1">
      <alignment horizontal="center" vertical="center" wrapText="1"/>
    </xf>
    <xf numFmtId="167" fontId="43" fillId="0" borderId="16" xfId="97" applyNumberFormat="1" applyFont="1" applyBorder="1" applyAlignment="1">
      <alignment horizontal="center" vertical="center" wrapText="1"/>
    </xf>
    <xf numFmtId="168" fontId="41" fillId="0" borderId="12" xfId="97" applyNumberFormat="1" applyFont="1" applyBorder="1" applyAlignment="1">
      <alignment horizontal="center" vertical="center" wrapText="1"/>
    </xf>
    <xf numFmtId="168" fontId="41" fillId="0" borderId="16" xfId="97" applyNumberFormat="1" applyFont="1" applyBorder="1" applyAlignment="1">
      <alignment horizontal="center" vertical="center" wrapText="1"/>
    </xf>
    <xf numFmtId="169" fontId="35" fillId="0" borderId="19" xfId="97" applyNumberFormat="1" applyFont="1" applyBorder="1" applyAlignment="1">
      <alignment horizontal="center" vertical="center" wrapText="1"/>
    </xf>
    <xf numFmtId="169" fontId="35" fillId="0" borderId="20" xfId="97" applyNumberFormat="1" applyFont="1" applyBorder="1" applyAlignment="1">
      <alignment horizontal="center" vertical="center" wrapText="1"/>
    </xf>
    <xf numFmtId="0" fontId="0" fillId="0" borderId="12" xfId="0" applyBorder="1" applyAlignment="1">
      <alignment horizontal="center" vertical="center" wrapText="1"/>
    </xf>
    <xf numFmtId="0" fontId="0" fillId="0" borderId="16" xfId="0" applyBorder="1" applyAlignment="1">
      <alignment horizontal="center" vertical="center" wrapText="1"/>
    </xf>
    <xf numFmtId="169" fontId="44" fillId="0" borderId="1" xfId="97" applyNumberFormat="1" applyFont="1" applyBorder="1" applyAlignment="1">
      <alignment horizontal="center"/>
    </xf>
    <xf numFmtId="167" fontId="35" fillId="0" borderId="0" xfId="97" applyNumberFormat="1" applyFont="1" applyAlignment="1">
      <alignment horizontal="center"/>
    </xf>
    <xf numFmtId="167" fontId="38" fillId="0" borderId="1" xfId="97" applyNumberFormat="1" applyFont="1" applyBorder="1" applyAlignment="1">
      <alignment horizontal="center" vertical="center" wrapText="1"/>
    </xf>
    <xf numFmtId="167" fontId="38" fillId="0" borderId="17" xfId="97" applyNumberFormat="1" applyFont="1" applyBorder="1" applyAlignment="1">
      <alignment horizontal="center" vertical="center" wrapText="1"/>
    </xf>
    <xf numFmtId="167" fontId="38" fillId="0" borderId="18" xfId="97" applyNumberFormat="1" applyFont="1" applyBorder="1" applyAlignment="1">
      <alignment horizontal="center" vertical="center" wrapText="1"/>
    </xf>
    <xf numFmtId="167" fontId="38" fillId="0" borderId="21" xfId="97" applyNumberFormat="1" applyFont="1" applyBorder="1" applyAlignment="1">
      <alignment horizontal="center" vertical="center" wrapText="1"/>
    </xf>
    <xf numFmtId="167" fontId="38" fillId="0" borderId="22" xfId="97" applyNumberFormat="1" applyFont="1" applyBorder="1" applyAlignment="1">
      <alignment horizontal="center" vertical="center" wrapText="1"/>
    </xf>
    <xf numFmtId="167" fontId="38" fillId="0" borderId="19" xfId="97" applyNumberFormat="1" applyFont="1" applyBorder="1" applyAlignment="1">
      <alignment horizontal="center" vertical="center" wrapText="1"/>
    </xf>
    <xf numFmtId="167" fontId="38" fillId="0" borderId="20" xfId="97" applyNumberFormat="1" applyFont="1" applyBorder="1" applyAlignment="1">
      <alignment horizontal="center" vertical="center" wrapText="1"/>
    </xf>
    <xf numFmtId="167" fontId="44" fillId="0" borderId="1" xfId="97" applyNumberFormat="1" applyFont="1" applyBorder="1" applyAlignment="1">
      <alignment horizontal="center"/>
    </xf>
    <xf numFmtId="167" fontId="35" fillId="0" borderId="14" xfId="97" applyNumberFormat="1" applyFont="1" applyBorder="1" applyAlignment="1">
      <alignment horizontal="center"/>
    </xf>
    <xf numFmtId="167" fontId="46" fillId="0" borderId="1" xfId="97" applyNumberFormat="1" applyFont="1" applyBorder="1" applyAlignment="1">
      <alignment horizontal="center" wrapText="1"/>
    </xf>
    <xf numFmtId="165" fontId="3" fillId="0" borderId="24" xfId="1" applyNumberFormat="1" applyFont="1" applyFill="1" applyBorder="1" applyAlignment="1">
      <alignment horizontal="center" vertical="center"/>
    </xf>
    <xf numFmtId="0" fontId="50" fillId="0" borderId="0" xfId="0" applyFont="1" applyAlignment="1">
      <alignment horizontal="center" vertical="center" wrapText="1"/>
    </xf>
    <xf numFmtId="0" fontId="50" fillId="0" borderId="0" xfId="0" applyFont="1" applyAlignment="1">
      <alignment horizontal="center" vertical="center"/>
    </xf>
    <xf numFmtId="0" fontId="54" fillId="2" borderId="0" xfId="98" applyFont="1" applyFill="1" applyBorder="1" applyAlignment="1">
      <alignment horizontal="center" wrapText="1"/>
    </xf>
    <xf numFmtId="0" fontId="27" fillId="0" borderId="12"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16" xfId="0" applyFont="1" applyBorder="1" applyAlignment="1">
      <alignment horizontal="center" vertical="center" wrapText="1"/>
    </xf>
    <xf numFmtId="171" fontId="54" fillId="2" borderId="12" xfId="98" applyNumberFormat="1" applyFont="1" applyFill="1" applyBorder="1" applyAlignment="1">
      <alignment horizontal="center" vertical="center" wrapText="1"/>
    </xf>
    <xf numFmtId="171" fontId="54" fillId="2" borderId="23" xfId="98" applyNumberFormat="1" applyFont="1" applyFill="1" applyBorder="1" applyAlignment="1">
      <alignment horizontal="center" vertical="center" wrapText="1"/>
    </xf>
    <xf numFmtId="171" fontId="54" fillId="2" borderId="16" xfId="98" applyNumberFormat="1" applyFont="1" applyFill="1" applyBorder="1" applyAlignment="1">
      <alignment horizontal="center" vertical="center" wrapText="1"/>
    </xf>
    <xf numFmtId="49" fontId="54" fillId="2" borderId="12" xfId="98" applyNumberFormat="1" applyFont="1" applyFill="1" applyBorder="1" applyAlignment="1">
      <alignment horizontal="center" vertical="center" wrapText="1"/>
    </xf>
    <xf numFmtId="49" fontId="54" fillId="2" borderId="23" xfId="98" applyNumberFormat="1" applyFont="1" applyFill="1" applyBorder="1" applyAlignment="1">
      <alignment horizontal="center" vertical="center" wrapText="1"/>
    </xf>
    <xf numFmtId="49" fontId="54" fillId="2" borderId="16" xfId="98" applyNumberFormat="1" applyFont="1" applyFill="1" applyBorder="1" applyAlignment="1">
      <alignment horizontal="center" vertical="center" wrapText="1"/>
    </xf>
    <xf numFmtId="0" fontId="54" fillId="2" borderId="12" xfId="98" applyFont="1" applyFill="1" applyBorder="1" applyAlignment="1">
      <alignment horizontal="center" vertical="center" wrapText="1"/>
    </xf>
    <xf numFmtId="0" fontId="54" fillId="2" borderId="23" xfId="98" applyFont="1" applyFill="1" applyBorder="1" applyAlignment="1">
      <alignment horizontal="center" vertical="center" wrapText="1"/>
    </xf>
    <xf numFmtId="0" fontId="54" fillId="2" borderId="16" xfId="98" applyFont="1" applyFill="1" applyBorder="1" applyAlignment="1">
      <alignment horizontal="center" vertical="center" wrapText="1"/>
    </xf>
    <xf numFmtId="1" fontId="54" fillId="2" borderId="12" xfId="98" applyNumberFormat="1" applyFont="1" applyFill="1" applyBorder="1" applyAlignment="1">
      <alignment horizontal="center" vertical="center" wrapText="1"/>
    </xf>
    <xf numFmtId="1" fontId="54" fillId="2" borderId="23" xfId="98" applyNumberFormat="1" applyFont="1" applyFill="1" applyBorder="1" applyAlignment="1">
      <alignment horizontal="center" vertical="center" wrapText="1"/>
    </xf>
    <xf numFmtId="1" fontId="54" fillId="2" borderId="16" xfId="98" applyNumberFormat="1" applyFont="1" applyFill="1" applyBorder="1" applyAlignment="1">
      <alignment horizontal="center" vertical="center" wrapText="1"/>
    </xf>
    <xf numFmtId="164" fontId="54" fillId="2" borderId="13" xfId="90" applyFont="1" applyFill="1" applyBorder="1" applyAlignment="1">
      <alignment horizontal="center" vertical="center" wrapText="1"/>
    </xf>
    <xf numFmtId="164" fontId="54" fillId="2" borderId="14" xfId="90" applyFont="1" applyFill="1" applyBorder="1" applyAlignment="1">
      <alignment horizontal="center" vertical="center" wrapText="1"/>
    </xf>
    <xf numFmtId="164" fontId="54" fillId="2" borderId="15" xfId="90" applyFont="1" applyFill="1" applyBorder="1" applyAlignment="1">
      <alignment horizontal="center" vertical="center" wrapText="1"/>
    </xf>
    <xf numFmtId="0" fontId="34" fillId="0" borderId="12" xfId="0" applyFont="1" applyBorder="1" applyAlignment="1">
      <alignment horizontal="center" vertical="center" wrapText="1"/>
    </xf>
    <xf numFmtId="0" fontId="34" fillId="0" borderId="23" xfId="0" applyFont="1" applyBorder="1" applyAlignment="1">
      <alignment horizontal="center" vertical="center" wrapText="1"/>
    </xf>
    <xf numFmtId="0" fontId="34" fillId="0" borderId="16" xfId="0" applyFont="1" applyBorder="1" applyAlignment="1">
      <alignment horizontal="center" vertical="center" wrapText="1"/>
    </xf>
    <xf numFmtId="0" fontId="53" fillId="0" borderId="12" xfId="0" applyFont="1" applyBorder="1" applyAlignment="1">
      <alignment horizontal="center" vertical="center" wrapText="1"/>
    </xf>
    <xf numFmtId="0" fontId="53" fillId="0" borderId="23" xfId="0" applyFont="1" applyBorder="1" applyAlignment="1">
      <alignment horizontal="center" vertical="center" wrapText="1"/>
    </xf>
    <xf numFmtId="0" fontId="53" fillId="0" borderId="16" xfId="0" applyFont="1" applyBorder="1" applyAlignment="1">
      <alignment horizontal="center" vertical="center" wrapText="1"/>
    </xf>
    <xf numFmtId="0" fontId="57" fillId="0" borderId="12" xfId="0" applyFont="1" applyBorder="1" applyAlignment="1">
      <alignment horizontal="center" vertical="center" wrapText="1"/>
    </xf>
    <xf numFmtId="0" fontId="57" fillId="0" borderId="23" xfId="0" applyFont="1" applyBorder="1" applyAlignment="1">
      <alignment horizontal="center" vertical="center" wrapText="1"/>
    </xf>
    <xf numFmtId="0" fontId="57" fillId="0" borderId="16" xfId="0" applyFont="1" applyBorder="1" applyAlignment="1">
      <alignment horizontal="center" vertical="center" wrapText="1"/>
    </xf>
  </cellXfs>
  <cellStyles count="102">
    <cellStyle name="20% - Accent1 2" xfId="24"/>
    <cellStyle name="20% - Accent2 2" xfId="25"/>
    <cellStyle name="20% - Accent3 2" xfId="26"/>
    <cellStyle name="20% - Accent4 2" xfId="27"/>
    <cellStyle name="20% - Accent5 2" xfId="28"/>
    <cellStyle name="20% - Accent6 2" xfId="29"/>
    <cellStyle name="40% - Accent1 2" xfId="30"/>
    <cellStyle name="40% - Accent2 2" xfId="31"/>
    <cellStyle name="40% - Accent3 2" xfId="32"/>
    <cellStyle name="40% - Accent4 2" xfId="33"/>
    <cellStyle name="40% - Accent5 2" xfId="34"/>
    <cellStyle name="40% - Accent6 2" xfId="35"/>
    <cellStyle name="60% - Accent1 2" xfId="36"/>
    <cellStyle name="60% - Accent2 2" xfId="37"/>
    <cellStyle name="60% - Accent3 2" xfId="38"/>
    <cellStyle name="60% - Accent4 2" xfId="39"/>
    <cellStyle name="60% - Accent5 2" xfId="40"/>
    <cellStyle name="60% - Accent6 2" xfId="41"/>
    <cellStyle name="Accent1 2" xfId="42"/>
    <cellStyle name="Accent2 2" xfId="43"/>
    <cellStyle name="Accent3 2" xfId="44"/>
    <cellStyle name="Accent4 2" xfId="45"/>
    <cellStyle name="Accent5 2" xfId="46"/>
    <cellStyle name="Accent6 2" xfId="47"/>
    <cellStyle name="Bad 2" xfId="48"/>
    <cellStyle name="Calculation 2" xfId="49"/>
    <cellStyle name="Check Cell 2" xfId="50"/>
    <cellStyle name="Comma" xfId="101" builtinId="3"/>
    <cellStyle name="Comma 10" xfId="90"/>
    <cellStyle name="Comma 11" xfId="2"/>
    <cellStyle name="Comma 2" xfId="6"/>
    <cellStyle name="Comma 2 2" xfId="52"/>
    <cellStyle name="Comma 2 2 2" xfId="82"/>
    <cellStyle name="Comma 2 3" xfId="68"/>
    <cellStyle name="Comma 2 4" xfId="74"/>
    <cellStyle name="Comma 2 5" xfId="97"/>
    <cellStyle name="Comma 3" xfId="9"/>
    <cellStyle name="Comma 3 2" xfId="93"/>
    <cellStyle name="Comma 4" xfId="16"/>
    <cellStyle name="Comma 5" xfId="5"/>
    <cellStyle name="Comma 6" xfId="51"/>
    <cellStyle name="Comma 6 2" xfId="81"/>
    <cellStyle name="Comma 7" xfId="67"/>
    <cellStyle name="Comma 8" xfId="70"/>
    <cellStyle name="Comma 8 2" xfId="95"/>
    <cellStyle name="Comma 9" xfId="73"/>
    <cellStyle name="Explanatory Text 2" xfId="53"/>
    <cellStyle name="Good 2" xfId="54"/>
    <cellStyle name="Heading 1 2" xfId="55"/>
    <cellStyle name="Heading 2 2" xfId="56"/>
    <cellStyle name="Heading 3 2" xfId="57"/>
    <cellStyle name="Heading 4 2" xfId="58"/>
    <cellStyle name="Input 2" xfId="59"/>
    <cellStyle name="Linked Cell 2" xfId="60"/>
    <cellStyle name="Neutral 2" xfId="61"/>
    <cellStyle name="Normal" xfId="0" builtinId="0"/>
    <cellStyle name="Normal 10" xfId="21"/>
    <cellStyle name="Normal 10 7" xfId="86"/>
    <cellStyle name="Normal 11" xfId="22"/>
    <cellStyle name="Normal 12" xfId="3"/>
    <cellStyle name="Normal 12 2" xfId="23"/>
    <cellStyle name="Normal 12 2 2" xfId="78"/>
    <cellStyle name="Normal 13" xfId="71"/>
    <cellStyle name="Normal 13 2" xfId="87"/>
    <cellStyle name="Normal 14" xfId="72"/>
    <cellStyle name="Normal 15" xfId="89"/>
    <cellStyle name="Normal 16" xfId="88"/>
    <cellStyle name="Normal 17" xfId="1"/>
    <cellStyle name="Normal 178" xfId="77"/>
    <cellStyle name="Normal 2" xfId="4"/>
    <cellStyle name="Normal 2 2" xfId="10"/>
    <cellStyle name="Normal 2 2 2" xfId="76"/>
    <cellStyle name="Normal 2 2 3" xfId="80"/>
    <cellStyle name="Normal 2 3" xfId="69"/>
    <cellStyle name="Normal 2 3 2" xfId="94"/>
    <cellStyle name="Normal 2 4" xfId="91"/>
    <cellStyle name="Normal 2 5" xfId="99"/>
    <cellStyle name="Normal 3" xfId="7"/>
    <cellStyle name="Normal 3 2" xfId="75"/>
    <cellStyle name="Normal 3 3" xfId="83"/>
    <cellStyle name="Normal 3 4" xfId="96"/>
    <cellStyle name="Normal 4" xfId="8"/>
    <cellStyle name="Normal 4 2" xfId="92"/>
    <cellStyle name="Normal 5" xfId="11"/>
    <cellStyle name="Normal 5 2" xfId="17"/>
    <cellStyle name="Normal 5 3" xfId="100"/>
    <cellStyle name="Normal 6" xfId="12"/>
    <cellStyle name="Normal 6 2" xfId="18"/>
    <cellStyle name="Normal 7" xfId="13"/>
    <cellStyle name="Normal 7 2" xfId="19"/>
    <cellStyle name="Normal 7 3" xfId="98"/>
    <cellStyle name="Normal 8" xfId="14"/>
    <cellStyle name="Normal 8 2" xfId="20"/>
    <cellStyle name="Normal 8 2 2" xfId="79"/>
    <cellStyle name="Normal 8 3" xfId="84"/>
    <cellStyle name="Normal 9" xfId="15"/>
    <cellStyle name="Note 2" xfId="62"/>
    <cellStyle name="Note 2 2" xfId="85"/>
    <cellStyle name="Output 2" xfId="63"/>
    <cellStyle name="Title 2" xfId="64"/>
    <cellStyle name="Total 2" xfId="65"/>
    <cellStyle name="Warning Text 2" xfId="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85"/>
  <sheetViews>
    <sheetView zoomScale="115" zoomScaleNormal="115" workbookViewId="0">
      <selection activeCell="B11" sqref="B11"/>
    </sheetView>
  </sheetViews>
  <sheetFormatPr defaultRowHeight="15"/>
  <cols>
    <col min="1" max="1" width="50.5703125" customWidth="1"/>
    <col min="2" max="2" width="13" customWidth="1"/>
    <col min="3" max="3" width="12.85546875" customWidth="1"/>
    <col min="4" max="4" width="14.28515625" customWidth="1"/>
    <col min="5" max="5" width="21.7109375" customWidth="1"/>
  </cols>
  <sheetData>
    <row r="2" spans="1:5" ht="15.75">
      <c r="A2" s="120" t="s">
        <v>86</v>
      </c>
      <c r="B2" s="120"/>
      <c r="C2" s="120"/>
      <c r="D2" s="120"/>
      <c r="E2" s="120"/>
    </row>
    <row r="3" spans="1:5">
      <c r="A3" s="3"/>
      <c r="B3" s="4"/>
      <c r="C3" s="4"/>
      <c r="D3" s="4"/>
    </row>
    <row r="4" spans="1:5">
      <c r="A4" s="3" t="s">
        <v>82</v>
      </c>
      <c r="B4" s="4"/>
      <c r="C4" s="4"/>
      <c r="D4" s="29" t="s">
        <v>81</v>
      </c>
    </row>
    <row r="5" spans="1:5" ht="21">
      <c r="A5" s="19" t="s">
        <v>78</v>
      </c>
      <c r="B5" s="2" t="s">
        <v>79</v>
      </c>
      <c r="C5" s="2" t="s">
        <v>80</v>
      </c>
      <c r="D5" s="1" t="s">
        <v>0</v>
      </c>
      <c r="E5" s="28" t="s">
        <v>69</v>
      </c>
    </row>
    <row r="6" spans="1:5">
      <c r="A6" s="9" t="s">
        <v>1</v>
      </c>
      <c r="B6" s="2">
        <v>0</v>
      </c>
      <c r="C6" s="2">
        <v>0</v>
      </c>
      <c r="D6" s="1"/>
      <c r="E6" s="20"/>
    </row>
    <row r="7" spans="1:5">
      <c r="A7" s="10" t="s">
        <v>2</v>
      </c>
      <c r="B7" s="5">
        <v>58209760</v>
      </c>
      <c r="C7" s="5">
        <f>+C8</f>
        <v>55791095</v>
      </c>
      <c r="D7" s="5">
        <f>+D8</f>
        <v>2418665</v>
      </c>
      <c r="E7" s="20"/>
    </row>
    <row r="8" spans="1:5">
      <c r="A8" s="10" t="s">
        <v>3</v>
      </c>
      <c r="B8" s="5">
        <v>58209760</v>
      </c>
      <c r="C8" s="5">
        <f>+C9+C59+C56</f>
        <v>55791095</v>
      </c>
      <c r="D8" s="5">
        <f>+D9+D59+D56</f>
        <v>2418665</v>
      </c>
      <c r="E8" s="5"/>
    </row>
    <row r="9" spans="1:5">
      <c r="A9" s="10" t="s">
        <v>4</v>
      </c>
      <c r="B9" s="5">
        <f>+B10+B15+B21+B26+B33+B36+B40+B44+B53</f>
        <v>58209760</v>
      </c>
      <c r="C9" s="5">
        <f>+C10+C15+C21+C26+C33+C36+C40+C44+C53</f>
        <v>55791095</v>
      </c>
      <c r="D9" s="5">
        <f>+D10+D15+D21+D26+D33+D36+D40+D44+D53</f>
        <v>2418665</v>
      </c>
      <c r="E9" s="5"/>
    </row>
    <row r="10" spans="1:5">
      <c r="A10" s="10" t="s">
        <v>5</v>
      </c>
      <c r="B10" s="5">
        <f>+SUM(B11:B14)</f>
        <v>45927400</v>
      </c>
      <c r="C10" s="5">
        <f>+SUM(C11:C14)</f>
        <v>45349195</v>
      </c>
      <c r="D10" s="5">
        <f>+SUM(D11:D14)</f>
        <v>578205</v>
      </c>
      <c r="E10" s="20"/>
    </row>
    <row r="11" spans="1:5" ht="18" customHeight="1">
      <c r="A11" s="11" t="s">
        <v>6</v>
      </c>
      <c r="B11" s="6">
        <v>39024400</v>
      </c>
      <c r="C11" s="6">
        <v>43466695</v>
      </c>
      <c r="D11" s="16">
        <f>SUM(B11-C11)</f>
        <v>-4442295</v>
      </c>
      <c r="E11" s="31"/>
    </row>
    <row r="12" spans="1:5">
      <c r="A12" s="11" t="s">
        <v>7</v>
      </c>
      <c r="B12" s="6">
        <v>1882200</v>
      </c>
      <c r="C12" s="6">
        <v>1882500</v>
      </c>
      <c r="D12" s="16">
        <f t="shared" ref="D12:D14" si="0">SUM(B12-C12)</f>
        <v>-300</v>
      </c>
      <c r="E12" s="20"/>
    </row>
    <row r="13" spans="1:5">
      <c r="A13" s="11" t="s">
        <v>8</v>
      </c>
      <c r="B13" s="6">
        <v>5020800</v>
      </c>
      <c r="C13" s="6"/>
      <c r="D13" s="16">
        <f t="shared" si="0"/>
        <v>5020800</v>
      </c>
      <c r="E13" s="20"/>
    </row>
    <row r="14" spans="1:5">
      <c r="A14" s="11" t="s">
        <v>9</v>
      </c>
      <c r="B14" s="6"/>
      <c r="C14" s="6"/>
      <c r="D14" s="16">
        <f t="shared" si="0"/>
        <v>0</v>
      </c>
      <c r="E14" s="20"/>
    </row>
    <row r="15" spans="1:5">
      <c r="A15" s="10" t="s">
        <v>10</v>
      </c>
      <c r="B15" s="5">
        <f>+SUM(B16:B20)</f>
        <v>5052000</v>
      </c>
      <c r="C15" s="5">
        <f>+SUM(C16:C20)</f>
        <v>4720960</v>
      </c>
      <c r="D15" s="5">
        <f>+SUM(D16:D20)</f>
        <v>331040</v>
      </c>
      <c r="E15" s="20"/>
    </row>
    <row r="16" spans="1:5">
      <c r="A16" s="11" t="s">
        <v>11</v>
      </c>
      <c r="B16" s="6">
        <v>3214909</v>
      </c>
      <c r="C16" s="6">
        <v>3004247</v>
      </c>
      <c r="D16" s="16">
        <f>SUM(B16-C16)</f>
        <v>210662</v>
      </c>
      <c r="E16" s="20"/>
    </row>
    <row r="17" spans="1:5">
      <c r="A17" s="11" t="s">
        <v>12</v>
      </c>
      <c r="B17" s="6">
        <v>367418</v>
      </c>
      <c r="C17" s="6">
        <v>343343</v>
      </c>
      <c r="D17" s="16">
        <f t="shared" ref="D17:D20" si="1">SUM(B17-C17)</f>
        <v>24075</v>
      </c>
      <c r="E17" s="20"/>
    </row>
    <row r="18" spans="1:5">
      <c r="A18" s="11" t="s">
        <v>13</v>
      </c>
      <c r="B18" s="6">
        <v>459273</v>
      </c>
      <c r="C18" s="6">
        <v>429178</v>
      </c>
      <c r="D18" s="16">
        <f t="shared" si="1"/>
        <v>30095</v>
      </c>
      <c r="E18" s="20"/>
    </row>
    <row r="19" spans="1:5">
      <c r="A19" s="11" t="s">
        <v>14</v>
      </c>
      <c r="B19" s="6">
        <v>91855</v>
      </c>
      <c r="C19" s="6">
        <v>85836</v>
      </c>
      <c r="D19" s="16">
        <f t="shared" si="1"/>
        <v>6019</v>
      </c>
      <c r="E19" s="20"/>
    </row>
    <row r="20" spans="1:5">
      <c r="A20" s="11" t="s">
        <v>15</v>
      </c>
      <c r="B20" s="6">
        <v>918545</v>
      </c>
      <c r="C20" s="6">
        <v>858356</v>
      </c>
      <c r="D20" s="16">
        <f t="shared" si="1"/>
        <v>60189</v>
      </c>
      <c r="E20" s="20"/>
    </row>
    <row r="21" spans="1:5">
      <c r="A21" s="10" t="s">
        <v>16</v>
      </c>
      <c r="B21" s="5">
        <f>+SUM(B22:B25)</f>
        <v>2076660</v>
      </c>
      <c r="C21" s="5">
        <f>+SUM(C22:C25)</f>
        <v>2076600</v>
      </c>
      <c r="D21" s="5">
        <f>+SUM(D22:D25)</f>
        <v>60</v>
      </c>
      <c r="E21" s="20"/>
    </row>
    <row r="22" spans="1:5" ht="12.75" customHeight="1">
      <c r="A22" s="11" t="s">
        <v>17</v>
      </c>
      <c r="B22" s="6">
        <v>146660</v>
      </c>
      <c r="C22" s="6">
        <v>206479</v>
      </c>
      <c r="D22" s="16">
        <v>-59819</v>
      </c>
      <c r="E22" s="30"/>
    </row>
    <row r="23" spans="1:5" ht="18.75" customHeight="1">
      <c r="A23" s="11" t="s">
        <v>18</v>
      </c>
      <c r="B23" s="6">
        <v>1779600</v>
      </c>
      <c r="C23" s="6">
        <v>1686111</v>
      </c>
      <c r="D23" s="16">
        <v>93489</v>
      </c>
      <c r="E23" s="30"/>
    </row>
    <row r="24" spans="1:5">
      <c r="A24" s="11" t="s">
        <v>19</v>
      </c>
      <c r="B24" s="6">
        <v>150400</v>
      </c>
      <c r="C24" s="6">
        <v>184010</v>
      </c>
      <c r="D24" s="16">
        <v>-33610</v>
      </c>
      <c r="E24" s="32"/>
    </row>
    <row r="25" spans="1:5">
      <c r="A25" s="11" t="s">
        <v>20</v>
      </c>
      <c r="B25" s="8"/>
      <c r="C25" s="6"/>
      <c r="D25" s="16"/>
      <c r="E25" s="20"/>
    </row>
    <row r="26" spans="1:5">
      <c r="A26" s="10" t="s">
        <v>21</v>
      </c>
      <c r="B26" s="5">
        <f>+SUM(B27:B32)</f>
        <v>2088500</v>
      </c>
      <c r="C26" s="5">
        <f>+SUM(C27:C32)</f>
        <v>1444340</v>
      </c>
      <c r="D26" s="5">
        <f>+SUM(D27:D32)</f>
        <v>644160</v>
      </c>
      <c r="E26" s="20"/>
    </row>
    <row r="27" spans="1:5">
      <c r="A27" s="11" t="s">
        <v>22</v>
      </c>
      <c r="B27" s="6">
        <v>499800</v>
      </c>
      <c r="C27" s="6">
        <v>318000</v>
      </c>
      <c r="D27" s="16">
        <f>SUM(B27-C27)</f>
        <v>181800</v>
      </c>
      <c r="E27" s="20"/>
    </row>
    <row r="28" spans="1:5">
      <c r="A28" s="11" t="s">
        <v>23</v>
      </c>
      <c r="B28" s="6">
        <v>464000</v>
      </c>
      <c r="C28" s="6">
        <v>464000</v>
      </c>
      <c r="D28" s="16">
        <f t="shared" ref="D28:D32" si="2">SUM(B28-C28)</f>
        <v>0</v>
      </c>
      <c r="E28" s="20"/>
    </row>
    <row r="29" spans="1:5">
      <c r="A29" s="11" t="s">
        <v>24</v>
      </c>
      <c r="B29" s="6">
        <v>919400</v>
      </c>
      <c r="C29" s="6">
        <v>637340</v>
      </c>
      <c r="D29" s="16">
        <f t="shared" si="2"/>
        <v>282060</v>
      </c>
      <c r="E29" s="20"/>
    </row>
    <row r="30" spans="1:5">
      <c r="A30" s="11" t="s">
        <v>25</v>
      </c>
      <c r="B30" s="6"/>
      <c r="C30" s="6"/>
      <c r="D30" s="16">
        <f t="shared" si="2"/>
        <v>0</v>
      </c>
      <c r="E30" s="20"/>
    </row>
    <row r="31" spans="1:5">
      <c r="A31" s="11" t="s">
        <v>26</v>
      </c>
      <c r="B31" s="8">
        <v>134200</v>
      </c>
      <c r="C31" s="6"/>
      <c r="D31" s="16">
        <f t="shared" si="2"/>
        <v>134200</v>
      </c>
      <c r="E31" s="20"/>
    </row>
    <row r="32" spans="1:5">
      <c r="A32" s="11" t="s">
        <v>27</v>
      </c>
      <c r="B32" s="6">
        <v>71100</v>
      </c>
      <c r="C32" s="6">
        <v>25000</v>
      </c>
      <c r="D32" s="16">
        <f t="shared" si="2"/>
        <v>46100</v>
      </c>
      <c r="E32" s="20"/>
    </row>
    <row r="33" spans="1:5">
      <c r="A33" s="10" t="s">
        <v>28</v>
      </c>
      <c r="B33" s="5">
        <f>+SUM(B34:B35)</f>
        <v>0</v>
      </c>
      <c r="C33" s="5">
        <f>+SUM(C34:C35)</f>
        <v>0</v>
      </c>
      <c r="D33" s="5">
        <f>+SUM(D34:D35)</f>
        <v>0</v>
      </c>
      <c r="E33" s="20"/>
    </row>
    <row r="34" spans="1:5">
      <c r="A34" s="11" t="s">
        <v>29</v>
      </c>
      <c r="B34" s="6"/>
      <c r="C34" s="6"/>
      <c r="D34" s="16"/>
      <c r="E34" s="20"/>
    </row>
    <row r="35" spans="1:5">
      <c r="A35" s="11" t="s">
        <v>30</v>
      </c>
      <c r="B35" s="6"/>
      <c r="C35" s="6"/>
      <c r="D35" s="16"/>
      <c r="E35" s="20"/>
    </row>
    <row r="36" spans="1:5">
      <c r="A36" s="10" t="s">
        <v>31</v>
      </c>
      <c r="B36" s="5">
        <f>+SUM(B37:B39)</f>
        <v>0</v>
      </c>
      <c r="C36" s="5">
        <f>+SUM(C37:C39)</f>
        <v>0</v>
      </c>
      <c r="D36" s="5">
        <f>+SUM(D37:D39)</f>
        <v>0</v>
      </c>
      <c r="E36" s="20"/>
    </row>
    <row r="37" spans="1:5">
      <c r="A37" s="11" t="s">
        <v>32</v>
      </c>
      <c r="B37" s="6"/>
      <c r="C37" s="6"/>
      <c r="D37" s="16"/>
      <c r="E37" s="20"/>
    </row>
    <row r="38" spans="1:5">
      <c r="A38" s="11" t="s">
        <v>33</v>
      </c>
      <c r="B38" s="6"/>
      <c r="C38" s="6"/>
      <c r="D38" s="16"/>
      <c r="E38" s="20"/>
    </row>
    <row r="39" spans="1:5">
      <c r="A39" s="11" t="s">
        <v>34</v>
      </c>
      <c r="B39" s="6"/>
      <c r="C39" s="6"/>
      <c r="D39" s="16"/>
      <c r="E39" s="20"/>
    </row>
    <row r="40" spans="1:5">
      <c r="A40" s="10" t="s">
        <v>35</v>
      </c>
      <c r="B40" s="5">
        <f>+SUM(B41:B43)</f>
        <v>386200</v>
      </c>
      <c r="C40" s="5">
        <f>+SUM(C41:C43)</f>
        <v>0</v>
      </c>
      <c r="D40" s="5">
        <f>+SUM(D41:D43)</f>
        <v>386200</v>
      </c>
      <c r="E40" s="20"/>
    </row>
    <row r="41" spans="1:5">
      <c r="A41" s="11" t="s">
        <v>36</v>
      </c>
      <c r="B41" s="6"/>
      <c r="C41" s="6"/>
      <c r="D41" s="16"/>
      <c r="E41" s="20"/>
    </row>
    <row r="42" spans="1:5">
      <c r="A42" s="11" t="s">
        <v>37</v>
      </c>
      <c r="B42" s="6">
        <v>386200</v>
      </c>
      <c r="C42" s="6"/>
      <c r="D42" s="16">
        <v>386200</v>
      </c>
      <c r="E42" s="20"/>
    </row>
    <row r="43" spans="1:5">
      <c r="A43" s="11" t="s">
        <v>38</v>
      </c>
      <c r="B43" s="6"/>
      <c r="C43" s="6"/>
      <c r="D43" s="16"/>
      <c r="E43" s="20"/>
    </row>
    <row r="44" spans="1:5">
      <c r="A44" s="10" t="s">
        <v>39</v>
      </c>
      <c r="B44" s="5">
        <f>+SUM(B45:B52)</f>
        <v>2492600</v>
      </c>
      <c r="C44" s="5">
        <f>+SUM(C45:C52)</f>
        <v>2200000</v>
      </c>
      <c r="D44" s="5">
        <f>+SUM(D45:D52)</f>
        <v>292600</v>
      </c>
      <c r="E44" s="20"/>
    </row>
    <row r="45" spans="1:5">
      <c r="A45" s="11" t="s">
        <v>40</v>
      </c>
      <c r="B45" s="8">
        <v>40000</v>
      </c>
      <c r="C45" s="6"/>
      <c r="D45" s="16">
        <v>40000</v>
      </c>
      <c r="E45" s="20"/>
    </row>
    <row r="46" spans="1:5">
      <c r="A46" s="11" t="s">
        <v>41</v>
      </c>
      <c r="B46" s="8">
        <v>50000</v>
      </c>
      <c r="C46" s="6"/>
      <c r="D46" s="16">
        <v>50000</v>
      </c>
      <c r="E46" s="20"/>
    </row>
    <row r="47" spans="1:5" ht="16.5" customHeight="1">
      <c r="A47" s="12" t="s">
        <v>42</v>
      </c>
      <c r="B47" s="7">
        <v>2341600</v>
      </c>
      <c r="C47" s="6">
        <v>2200000</v>
      </c>
      <c r="D47" s="16">
        <v>141600</v>
      </c>
      <c r="E47" s="30"/>
    </row>
    <row r="48" spans="1:5">
      <c r="A48" s="11" t="s">
        <v>43</v>
      </c>
      <c r="B48" s="8">
        <v>15800</v>
      </c>
      <c r="C48" s="6"/>
      <c r="D48" s="16">
        <v>15800</v>
      </c>
      <c r="E48" s="20"/>
    </row>
    <row r="49" spans="1:5">
      <c r="A49" s="11" t="s">
        <v>44</v>
      </c>
      <c r="B49" s="7">
        <v>28600</v>
      </c>
      <c r="C49" s="6"/>
      <c r="D49" s="16">
        <v>28600</v>
      </c>
      <c r="E49" s="20"/>
    </row>
    <row r="50" spans="1:5">
      <c r="A50" s="11" t="s">
        <v>45</v>
      </c>
      <c r="B50" s="7">
        <v>16600</v>
      </c>
      <c r="C50" s="6"/>
      <c r="D50" s="16">
        <v>16600</v>
      </c>
      <c r="E50" s="20"/>
    </row>
    <row r="51" spans="1:5">
      <c r="A51" s="11" t="s">
        <v>46</v>
      </c>
      <c r="B51" s="8"/>
      <c r="C51" s="6"/>
      <c r="D51" s="16"/>
      <c r="E51" s="20"/>
    </row>
    <row r="52" spans="1:5">
      <c r="A52" s="26" t="s">
        <v>47</v>
      </c>
      <c r="B52" s="8"/>
      <c r="C52" s="6"/>
      <c r="D52" s="16"/>
      <c r="E52" s="20"/>
    </row>
    <row r="53" spans="1:5">
      <c r="A53" s="10" t="s">
        <v>48</v>
      </c>
      <c r="B53" s="5">
        <f>+SUM(B54:B55)</f>
        <v>186400</v>
      </c>
      <c r="C53" s="5">
        <f>+SUM(C54:C55)</f>
        <v>0</v>
      </c>
      <c r="D53" s="5">
        <f>+SUM(D54:D55)</f>
        <v>186400</v>
      </c>
      <c r="E53" s="20"/>
    </row>
    <row r="54" spans="1:5">
      <c r="A54" s="11" t="s">
        <v>49</v>
      </c>
      <c r="B54" s="6">
        <v>186400</v>
      </c>
      <c r="C54" s="6"/>
      <c r="D54" s="16">
        <v>186400</v>
      </c>
      <c r="E54" s="20"/>
    </row>
    <row r="55" spans="1:5">
      <c r="A55" s="11" t="s">
        <v>50</v>
      </c>
      <c r="B55" s="6"/>
      <c r="C55" s="6"/>
      <c r="D55" s="16"/>
      <c r="E55" s="20"/>
    </row>
    <row r="56" spans="1:5">
      <c r="A56" s="10" t="s">
        <v>51</v>
      </c>
      <c r="B56" s="5" t="str">
        <f>+B58</f>
        <v>0.0.</v>
      </c>
      <c r="C56" s="5">
        <f>+SUM(C58)</f>
        <v>0</v>
      </c>
      <c r="D56" s="5">
        <f>+SUM(D58)</f>
        <v>0</v>
      </c>
      <c r="E56" s="20"/>
    </row>
    <row r="57" spans="1:5">
      <c r="A57" s="10" t="s">
        <v>52</v>
      </c>
      <c r="B57" s="5" t="str">
        <f>+B58</f>
        <v>0.0.</v>
      </c>
      <c r="C57" s="5">
        <f>+C58</f>
        <v>0</v>
      </c>
      <c r="D57" s="16"/>
      <c r="E57" s="20"/>
    </row>
    <row r="58" spans="1:5">
      <c r="A58" s="11" t="s">
        <v>53</v>
      </c>
      <c r="B58" s="8" t="s">
        <v>131</v>
      </c>
      <c r="C58" s="6">
        <v>0</v>
      </c>
      <c r="D58" s="16"/>
      <c r="E58" s="20"/>
    </row>
    <row r="59" spans="1:5">
      <c r="A59" s="10" t="s">
        <v>54</v>
      </c>
      <c r="B59" s="5">
        <f>+B60</f>
        <v>0</v>
      </c>
      <c r="C59" s="5">
        <f>+C60</f>
        <v>0</v>
      </c>
      <c r="D59" s="5">
        <f>+D60</f>
        <v>0</v>
      </c>
      <c r="E59" s="20"/>
    </row>
    <row r="60" spans="1:5">
      <c r="A60" s="10" t="s">
        <v>55</v>
      </c>
      <c r="B60" s="5">
        <f>+SUM(B61:B63)</f>
        <v>0</v>
      </c>
      <c r="C60" s="5">
        <f>+SUM(C61:C63)</f>
        <v>0</v>
      </c>
      <c r="D60" s="5">
        <f>+SUM(D61:D63)</f>
        <v>0</v>
      </c>
      <c r="E60" s="20"/>
    </row>
    <row r="61" spans="1:5">
      <c r="A61" s="11" t="s">
        <v>56</v>
      </c>
      <c r="B61" s="8"/>
      <c r="C61" s="13"/>
      <c r="D61" s="16"/>
      <c r="E61" s="20"/>
    </row>
    <row r="62" spans="1:5">
      <c r="A62" s="12" t="s">
        <v>57</v>
      </c>
      <c r="B62" s="8"/>
      <c r="C62" s="13"/>
      <c r="D62" s="16"/>
      <c r="E62" s="20"/>
    </row>
    <row r="63" spans="1:5">
      <c r="A63" s="27" t="s">
        <v>58</v>
      </c>
      <c r="B63" s="8"/>
      <c r="C63" s="22"/>
      <c r="D63" s="16"/>
      <c r="E63" s="20"/>
    </row>
    <row r="64" spans="1:5">
      <c r="A64" s="10" t="s">
        <v>59</v>
      </c>
      <c r="B64" s="14">
        <f>+B66+B68</f>
        <v>64044583</v>
      </c>
      <c r="C64" s="14">
        <f>+C66+C68</f>
        <v>61400978</v>
      </c>
      <c r="D64" s="5">
        <f>+B64-C64</f>
        <v>2643605</v>
      </c>
      <c r="E64" s="20"/>
    </row>
    <row r="65" spans="1:5">
      <c r="A65" s="10" t="s">
        <v>60</v>
      </c>
      <c r="B65" s="14">
        <f>+B66</f>
        <v>58209700</v>
      </c>
      <c r="C65" s="14">
        <f>+C66</f>
        <v>55791095</v>
      </c>
      <c r="D65" s="14">
        <f>+D66</f>
        <v>2418605</v>
      </c>
      <c r="E65" s="20"/>
    </row>
    <row r="66" spans="1:5">
      <c r="A66" s="11" t="s">
        <v>61</v>
      </c>
      <c r="B66" s="15">
        <v>58209700</v>
      </c>
      <c r="C66" s="13">
        <v>55791095</v>
      </c>
      <c r="D66" s="16">
        <f>SUM(B66-C66)</f>
        <v>2418605</v>
      </c>
      <c r="E66" s="20"/>
    </row>
    <row r="67" spans="1:5">
      <c r="A67" s="10" t="s">
        <v>62</v>
      </c>
      <c r="B67" s="14">
        <f>+B68</f>
        <v>5834883</v>
      </c>
      <c r="C67" s="14">
        <f t="shared" ref="C67:D67" si="3">+C68</f>
        <v>5609883</v>
      </c>
      <c r="D67" s="14">
        <f t="shared" si="3"/>
        <v>225000</v>
      </c>
      <c r="E67" s="20"/>
    </row>
    <row r="68" spans="1:5">
      <c r="A68" s="24" t="s">
        <v>63</v>
      </c>
      <c r="B68" s="15">
        <f>SUM(B69:B75)</f>
        <v>5834883</v>
      </c>
      <c r="C68" s="15">
        <v>5609883</v>
      </c>
      <c r="D68" s="15">
        <f>SUM(B68-C68)</f>
        <v>225000</v>
      </c>
      <c r="E68" s="20"/>
    </row>
    <row r="69" spans="1:5">
      <c r="A69" s="24" t="s">
        <v>70</v>
      </c>
      <c r="B69" s="6"/>
      <c r="C69" s="13">
        <v>0</v>
      </c>
      <c r="D69" s="5"/>
      <c r="E69" s="20"/>
    </row>
    <row r="70" spans="1:5">
      <c r="A70" s="24" t="s">
        <v>71</v>
      </c>
      <c r="B70" s="6"/>
      <c r="C70" s="13">
        <v>0</v>
      </c>
      <c r="D70" s="5"/>
      <c r="E70" s="20"/>
    </row>
    <row r="71" spans="1:5">
      <c r="A71" s="24" t="s">
        <v>72</v>
      </c>
      <c r="B71" s="6"/>
      <c r="C71" s="13">
        <v>0</v>
      </c>
      <c r="D71" s="5"/>
      <c r="E71" s="20"/>
    </row>
    <row r="72" spans="1:5">
      <c r="A72" s="24" t="s">
        <v>73</v>
      </c>
      <c r="B72" s="6"/>
      <c r="C72" s="13">
        <v>0</v>
      </c>
      <c r="D72" s="5"/>
      <c r="E72" s="20"/>
    </row>
    <row r="73" spans="1:5">
      <c r="A73" s="24" t="s">
        <v>74</v>
      </c>
      <c r="B73" s="6"/>
      <c r="C73" s="13">
        <v>0</v>
      </c>
      <c r="D73" s="5"/>
      <c r="E73" s="20"/>
    </row>
    <row r="74" spans="1:5">
      <c r="A74" s="24" t="s">
        <v>75</v>
      </c>
      <c r="B74" s="6"/>
      <c r="C74" s="13">
        <v>0</v>
      </c>
      <c r="D74" s="5"/>
      <c r="E74" s="20"/>
    </row>
    <row r="75" spans="1:5">
      <c r="A75" s="25" t="s">
        <v>76</v>
      </c>
      <c r="B75" s="6">
        <v>5834883</v>
      </c>
      <c r="C75" s="13">
        <v>5609883</v>
      </c>
      <c r="D75" s="5"/>
      <c r="E75" s="20"/>
    </row>
    <row r="76" spans="1:5">
      <c r="A76" s="23" t="s">
        <v>77</v>
      </c>
      <c r="B76" s="6"/>
      <c r="C76" s="13">
        <f>+C64+C6-C7</f>
        <v>5609883</v>
      </c>
      <c r="D76" s="43">
        <f>SUM(B6+B64-B7)</f>
        <v>5834823</v>
      </c>
      <c r="E76" s="21"/>
    </row>
    <row r="77" spans="1:5">
      <c r="A77" s="10" t="s">
        <v>64</v>
      </c>
      <c r="B77" s="6">
        <f>SUM(B78:B81)</f>
        <v>33</v>
      </c>
      <c r="C77" s="6">
        <f t="shared" ref="C77:D77" si="4">SUM(C78:C81)</f>
        <v>33</v>
      </c>
      <c r="D77" s="6">
        <f t="shared" si="4"/>
        <v>0</v>
      </c>
      <c r="E77" s="20"/>
    </row>
    <row r="78" spans="1:5">
      <c r="A78" s="11" t="s">
        <v>65</v>
      </c>
      <c r="B78" s="6">
        <v>5</v>
      </c>
      <c r="C78" s="6">
        <v>5</v>
      </c>
      <c r="D78" s="6"/>
      <c r="E78" s="20"/>
    </row>
    <row r="79" spans="1:5">
      <c r="A79" s="11" t="s">
        <v>66</v>
      </c>
      <c r="B79" s="6">
        <v>23</v>
      </c>
      <c r="C79" s="6">
        <v>23</v>
      </c>
      <c r="D79" s="6"/>
      <c r="E79" s="20"/>
    </row>
    <row r="80" spans="1:5">
      <c r="A80" s="11" t="s">
        <v>67</v>
      </c>
      <c r="B80" s="6">
        <v>5</v>
      </c>
      <c r="C80" s="6">
        <v>5</v>
      </c>
      <c r="D80" s="6"/>
      <c r="E80" s="20"/>
    </row>
    <row r="81" spans="1:5">
      <c r="A81" s="11" t="s">
        <v>68</v>
      </c>
      <c r="B81" s="6"/>
      <c r="C81" s="6"/>
      <c r="D81" s="6"/>
      <c r="E81" s="20"/>
    </row>
    <row r="82" spans="1:5" ht="19.5" customHeight="1">
      <c r="A82" s="18"/>
      <c r="B82" s="17"/>
      <c r="C82" s="17"/>
      <c r="D82" s="17"/>
      <c r="E82" t="s">
        <v>83</v>
      </c>
    </row>
    <row r="83" spans="1:5" ht="14.25" customHeight="1">
      <c r="A83" s="121" t="s">
        <v>84</v>
      </c>
      <c r="B83" s="121"/>
      <c r="C83" s="121"/>
      <c r="D83" s="121"/>
      <c r="E83" s="121"/>
    </row>
    <row r="84" spans="1:5" ht="50.25" customHeight="1">
      <c r="A84" s="119" t="s">
        <v>85</v>
      </c>
      <c r="B84" s="119"/>
      <c r="C84" s="119"/>
      <c r="D84" s="119"/>
      <c r="E84" s="119"/>
    </row>
    <row r="85" spans="1:5" ht="15.75" customHeight="1"/>
  </sheetData>
  <mergeCells count="3">
    <mergeCell ref="A84:E84"/>
    <mergeCell ref="A2:E2"/>
    <mergeCell ref="A83:E83"/>
  </mergeCells>
  <pageMargins left="0.65" right="0.21" top="0.75" bottom="0.28000000000000003" header="0.3" footer="0.2"/>
  <pageSetup paperSize="9" scale="8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85"/>
  <sheetViews>
    <sheetView topLeftCell="A73" workbookViewId="0">
      <selection activeCell="A84" sqref="A84:E84"/>
    </sheetView>
  </sheetViews>
  <sheetFormatPr defaultRowHeight="15"/>
  <cols>
    <col min="1" max="1" width="45.42578125" customWidth="1"/>
    <col min="2" max="2" width="12" customWidth="1"/>
    <col min="3" max="3" width="12.28515625" customWidth="1"/>
    <col min="4" max="4" width="11.85546875" customWidth="1"/>
    <col min="5" max="5" width="12.140625" customWidth="1"/>
    <col min="7" max="7" width="4.28515625" customWidth="1"/>
    <col min="8" max="8" width="10.140625" customWidth="1"/>
  </cols>
  <sheetData>
    <row r="2" spans="1:9" ht="15.75">
      <c r="A2" s="120" t="s">
        <v>154</v>
      </c>
      <c r="B2" s="120"/>
      <c r="C2" s="120"/>
      <c r="D2" s="120"/>
      <c r="E2" s="120"/>
    </row>
    <row r="3" spans="1:9">
      <c r="A3" s="3"/>
      <c r="B3" s="4"/>
      <c r="C3" s="4"/>
      <c r="D3" s="4"/>
    </row>
    <row r="4" spans="1:9">
      <c r="A4" s="3" t="s">
        <v>82</v>
      </c>
      <c r="B4" s="4"/>
      <c r="C4" s="4"/>
      <c r="D4" s="29" t="s">
        <v>81</v>
      </c>
    </row>
    <row r="5" spans="1:9" ht="31.5">
      <c r="A5" s="19" t="s">
        <v>78</v>
      </c>
      <c r="B5" s="2" t="s">
        <v>79</v>
      </c>
      <c r="C5" s="2" t="s">
        <v>80</v>
      </c>
      <c r="D5" s="1" t="s">
        <v>0</v>
      </c>
      <c r="E5" s="28" t="s">
        <v>69</v>
      </c>
    </row>
    <row r="6" spans="1:9">
      <c r="A6" s="9" t="s">
        <v>1</v>
      </c>
      <c r="B6" s="2">
        <v>0</v>
      </c>
      <c r="C6" s="2">
        <v>0</v>
      </c>
      <c r="D6" s="1"/>
      <c r="E6" s="20"/>
    </row>
    <row r="7" spans="1:9">
      <c r="A7" s="10" t="s">
        <v>2</v>
      </c>
      <c r="B7" s="5">
        <v>155809700</v>
      </c>
      <c r="C7" s="5">
        <f>+C8</f>
        <v>182738264</v>
      </c>
      <c r="D7" s="5">
        <f>+D8</f>
        <v>1130136</v>
      </c>
      <c r="E7" s="20"/>
    </row>
    <row r="8" spans="1:9">
      <c r="A8" s="10" t="s">
        <v>3</v>
      </c>
      <c r="B8" s="5">
        <v>155809700</v>
      </c>
      <c r="C8" s="5">
        <f>+C9+C59+C56</f>
        <v>182738264</v>
      </c>
      <c r="D8" s="5">
        <f>+D9+D59+D56</f>
        <v>1130136</v>
      </c>
      <c r="E8" s="5"/>
    </row>
    <row r="9" spans="1:9">
      <c r="A9" s="10" t="s">
        <v>4</v>
      </c>
      <c r="B9" s="5">
        <f>+B10+B15+B21+B26+B33+B36+B40+B44+B53</f>
        <v>183868400</v>
      </c>
      <c r="C9" s="5">
        <f>+C10+C15+C21+C26+C33+C36+C40+C44+C53</f>
        <v>182738264</v>
      </c>
      <c r="D9" s="5">
        <f>+D10+D15+D21+D26+D33+D36+D40+D44+D53</f>
        <v>1130136</v>
      </c>
      <c r="E9" s="5"/>
    </row>
    <row r="10" spans="1:9">
      <c r="A10" s="10" t="s">
        <v>5</v>
      </c>
      <c r="B10" s="5">
        <f>+SUM(B11:B14)</f>
        <v>146711000</v>
      </c>
      <c r="C10" s="5">
        <f>+SUM(C11:C14)</f>
        <v>146627708</v>
      </c>
      <c r="D10" s="5">
        <f>+SUM(D11:D14)</f>
        <v>83292</v>
      </c>
      <c r="E10" s="20"/>
    </row>
    <row r="11" spans="1:9" ht="18" customHeight="1">
      <c r="A11" s="11" t="s">
        <v>6</v>
      </c>
      <c r="B11" s="6">
        <v>129373200</v>
      </c>
      <c r="C11" s="6">
        <v>129289528</v>
      </c>
      <c r="D11" s="16">
        <f>SUM(B11-C11)</f>
        <v>83672</v>
      </c>
      <c r="E11" s="31"/>
    </row>
    <row r="12" spans="1:9">
      <c r="A12" s="11" t="s">
        <v>7</v>
      </c>
      <c r="B12" s="6">
        <v>5646600</v>
      </c>
      <c r="C12" s="6">
        <v>5581050</v>
      </c>
      <c r="D12" s="16">
        <f t="shared" ref="D12:D14" si="0">SUM(B12-C12)</f>
        <v>65550</v>
      </c>
      <c r="E12" s="20"/>
    </row>
    <row r="13" spans="1:9">
      <c r="A13" s="11" t="s">
        <v>8</v>
      </c>
      <c r="B13" s="6">
        <v>11691200</v>
      </c>
      <c r="C13" s="6">
        <v>11757130</v>
      </c>
      <c r="D13" s="16">
        <f t="shared" si="0"/>
        <v>-65930</v>
      </c>
      <c r="E13" s="20"/>
    </row>
    <row r="14" spans="1:9">
      <c r="A14" s="11" t="s">
        <v>9</v>
      </c>
      <c r="B14" s="6"/>
      <c r="C14" s="6"/>
      <c r="D14" s="16">
        <f t="shared" si="0"/>
        <v>0</v>
      </c>
      <c r="E14" s="20"/>
    </row>
    <row r="15" spans="1:9">
      <c r="A15" s="10" t="s">
        <v>10</v>
      </c>
      <c r="B15" s="5">
        <f>+SUM(B16:B20)</f>
        <v>15156000</v>
      </c>
      <c r="C15" s="5">
        <f>+SUM(C16:C20)</f>
        <v>15152531</v>
      </c>
      <c r="D15" s="5">
        <f>+SUM(D16:D20)</f>
        <v>3469</v>
      </c>
      <c r="E15" s="20"/>
    </row>
    <row r="16" spans="1:9">
      <c r="A16" s="11" t="s">
        <v>11</v>
      </c>
      <c r="B16" s="6">
        <v>9644727</v>
      </c>
      <c r="C16" s="6">
        <v>9642520</v>
      </c>
      <c r="D16" s="16">
        <f>SUM(B16-C16)</f>
        <v>2207</v>
      </c>
      <c r="E16" s="20"/>
      <c r="H16" s="56"/>
      <c r="I16" s="56"/>
    </row>
    <row r="17" spans="1:9">
      <c r="A17" s="11" t="s">
        <v>12</v>
      </c>
      <c r="B17" s="6">
        <v>1102255</v>
      </c>
      <c r="C17" s="6">
        <v>1102002</v>
      </c>
      <c r="D17" s="16">
        <f t="shared" ref="D17:D20" si="1">SUM(B17-C17)</f>
        <v>253</v>
      </c>
      <c r="E17" s="20"/>
      <c r="H17" s="56"/>
      <c r="I17" s="56"/>
    </row>
    <row r="18" spans="1:9">
      <c r="A18" s="11" t="s">
        <v>13</v>
      </c>
      <c r="B18" s="6">
        <v>1377818</v>
      </c>
      <c r="C18" s="6">
        <v>1377503</v>
      </c>
      <c r="D18" s="16">
        <f t="shared" si="1"/>
        <v>315</v>
      </c>
      <c r="E18" s="20"/>
      <c r="H18" s="56"/>
      <c r="I18" s="56"/>
    </row>
    <row r="19" spans="1:9">
      <c r="A19" s="11" t="s">
        <v>14</v>
      </c>
      <c r="B19" s="6">
        <v>275564</v>
      </c>
      <c r="C19" s="6">
        <v>275500</v>
      </c>
      <c r="D19" s="16">
        <f t="shared" si="1"/>
        <v>64</v>
      </c>
      <c r="E19" s="20"/>
      <c r="H19" s="56"/>
      <c r="I19" s="56"/>
    </row>
    <row r="20" spans="1:9">
      <c r="A20" s="11" t="s">
        <v>15</v>
      </c>
      <c r="B20" s="6">
        <v>2755636</v>
      </c>
      <c r="C20" s="6">
        <v>2755006</v>
      </c>
      <c r="D20" s="16">
        <f t="shared" si="1"/>
        <v>630</v>
      </c>
      <c r="E20" s="20"/>
      <c r="H20" s="56"/>
      <c r="I20" s="56"/>
    </row>
    <row r="21" spans="1:9">
      <c r="A21" s="10" t="s">
        <v>16</v>
      </c>
      <c r="B21" s="5">
        <f>+SUM(B22:B25)</f>
        <v>5525100</v>
      </c>
      <c r="C21" s="5">
        <f>+SUM(C22:C25)</f>
        <v>5486499</v>
      </c>
      <c r="D21" s="5">
        <f>+SUM(D22:D25)</f>
        <v>38601</v>
      </c>
      <c r="E21" s="20"/>
    </row>
    <row r="22" spans="1:9" ht="12.75" customHeight="1">
      <c r="A22" s="11" t="s">
        <v>17</v>
      </c>
      <c r="B22" s="6">
        <v>439800</v>
      </c>
      <c r="C22" s="6">
        <v>564322</v>
      </c>
      <c r="D22" s="16">
        <f>SUM(B22-C22)</f>
        <v>-124522</v>
      </c>
      <c r="E22" s="30"/>
    </row>
    <row r="23" spans="1:9" ht="18.75" customHeight="1">
      <c r="A23" s="11" t="s">
        <v>18</v>
      </c>
      <c r="B23" s="6">
        <v>4634100</v>
      </c>
      <c r="C23" s="6">
        <v>4493007</v>
      </c>
      <c r="D23" s="16">
        <f t="shared" ref="D23:D25" si="2">SUM(B23-C23)</f>
        <v>141093</v>
      </c>
      <c r="E23" s="30"/>
    </row>
    <row r="24" spans="1:9">
      <c r="A24" s="11" t="s">
        <v>19</v>
      </c>
      <c r="B24" s="6">
        <v>451200</v>
      </c>
      <c r="C24" s="6">
        <v>429170</v>
      </c>
      <c r="D24" s="16">
        <f t="shared" si="2"/>
        <v>22030</v>
      </c>
      <c r="E24" s="32"/>
    </row>
    <row r="25" spans="1:9">
      <c r="A25" s="11" t="s">
        <v>20</v>
      </c>
      <c r="B25" s="8"/>
      <c r="C25" s="6"/>
      <c r="D25" s="16">
        <f t="shared" si="2"/>
        <v>0</v>
      </c>
      <c r="E25" s="20"/>
    </row>
    <row r="26" spans="1:9">
      <c r="A26" s="10" t="s">
        <v>21</v>
      </c>
      <c r="B26" s="5">
        <f>+SUM(B27:B32)</f>
        <v>6827700</v>
      </c>
      <c r="C26" s="5">
        <f>+SUM(C27:C32)</f>
        <v>6445042</v>
      </c>
      <c r="D26" s="5">
        <f>+SUM(D27:D32)</f>
        <v>382658</v>
      </c>
      <c r="E26" s="20"/>
    </row>
    <row r="27" spans="1:9">
      <c r="A27" s="11" t="s">
        <v>22</v>
      </c>
      <c r="B27" s="6">
        <v>1919400</v>
      </c>
      <c r="C27" s="6">
        <v>2150500</v>
      </c>
      <c r="D27" s="16">
        <f>SUM(B27-C27)</f>
        <v>-231100</v>
      </c>
      <c r="E27" s="20"/>
    </row>
    <row r="28" spans="1:9">
      <c r="A28" s="11" t="s">
        <v>23</v>
      </c>
      <c r="B28" s="6">
        <v>1392000</v>
      </c>
      <c r="C28" s="6">
        <v>1841940</v>
      </c>
      <c r="D28" s="16">
        <f t="shared" ref="D28:D32" si="3">SUM(B28-C28)</f>
        <v>-449940</v>
      </c>
      <c r="E28" s="20"/>
    </row>
    <row r="29" spans="1:9">
      <c r="A29" s="11" t="s">
        <v>24</v>
      </c>
      <c r="B29" s="6">
        <v>2758200</v>
      </c>
      <c r="C29" s="6">
        <v>2000352</v>
      </c>
      <c r="D29" s="16">
        <f t="shared" si="3"/>
        <v>757848</v>
      </c>
      <c r="E29" s="20"/>
    </row>
    <row r="30" spans="1:9">
      <c r="A30" s="11" t="s">
        <v>25</v>
      </c>
      <c r="B30" s="6"/>
      <c r="C30" s="6"/>
      <c r="D30" s="16">
        <f t="shared" si="3"/>
        <v>0</v>
      </c>
      <c r="E30" s="20"/>
    </row>
    <row r="31" spans="1:9">
      <c r="A31" s="11" t="s">
        <v>26</v>
      </c>
      <c r="B31" s="8">
        <v>402600</v>
      </c>
      <c r="C31" s="6">
        <v>126600</v>
      </c>
      <c r="D31" s="16">
        <f t="shared" si="3"/>
        <v>276000</v>
      </c>
      <c r="E31" s="20"/>
    </row>
    <row r="32" spans="1:9">
      <c r="A32" s="11" t="s">
        <v>27</v>
      </c>
      <c r="B32" s="6">
        <v>355500</v>
      </c>
      <c r="C32" s="6">
        <v>325650</v>
      </c>
      <c r="D32" s="16">
        <f t="shared" si="3"/>
        <v>29850</v>
      </c>
      <c r="E32" s="20"/>
    </row>
    <row r="33" spans="1:5">
      <c r="A33" s="10" t="s">
        <v>28</v>
      </c>
      <c r="B33" s="5">
        <f>+SUM(B34:B35)</f>
        <v>0</v>
      </c>
      <c r="C33" s="5">
        <f>+SUM(C34:C35)</f>
        <v>0</v>
      </c>
      <c r="D33" s="5">
        <f>+SUM(D34:D35)</f>
        <v>0</v>
      </c>
      <c r="E33" s="20"/>
    </row>
    <row r="34" spans="1:5">
      <c r="A34" s="11" t="s">
        <v>29</v>
      </c>
      <c r="B34" s="6"/>
      <c r="C34" s="6"/>
      <c r="D34" s="16"/>
      <c r="E34" s="20"/>
    </row>
    <row r="35" spans="1:5">
      <c r="A35" s="11" t="s">
        <v>30</v>
      </c>
      <c r="B35" s="6"/>
      <c r="C35" s="6"/>
      <c r="D35" s="16"/>
      <c r="E35" s="20"/>
    </row>
    <row r="36" spans="1:5">
      <c r="A36" s="10" t="s">
        <v>31</v>
      </c>
      <c r="B36" s="5">
        <f>+SUM(B37:B39)</f>
        <v>0</v>
      </c>
      <c r="C36" s="5">
        <f>+SUM(C37:C39)</f>
        <v>0</v>
      </c>
      <c r="D36" s="5">
        <f>+SUM(D37:D39)</f>
        <v>0</v>
      </c>
      <c r="E36" s="20"/>
    </row>
    <row r="37" spans="1:5">
      <c r="A37" s="11" t="s">
        <v>32</v>
      </c>
      <c r="B37" s="6"/>
      <c r="C37" s="6"/>
      <c r="D37" s="16"/>
      <c r="E37" s="20"/>
    </row>
    <row r="38" spans="1:5">
      <c r="A38" s="11" t="s">
        <v>33</v>
      </c>
      <c r="B38" s="6"/>
      <c r="C38" s="6"/>
      <c r="D38" s="16"/>
      <c r="E38" s="20"/>
    </row>
    <row r="39" spans="1:5">
      <c r="A39" s="11" t="s">
        <v>34</v>
      </c>
      <c r="B39" s="6"/>
      <c r="C39" s="6"/>
      <c r="D39" s="16"/>
      <c r="E39" s="20"/>
    </row>
    <row r="40" spans="1:5">
      <c r="A40" s="10" t="s">
        <v>35</v>
      </c>
      <c r="B40" s="5">
        <f>+SUM(B41:B43)</f>
        <v>1158600</v>
      </c>
      <c r="C40" s="5">
        <f>+SUM(C41:C43)</f>
        <v>1158600</v>
      </c>
      <c r="D40" s="5">
        <f>+SUM(D41:D43)</f>
        <v>0</v>
      </c>
      <c r="E40" s="20"/>
    </row>
    <row r="41" spans="1:5">
      <c r="A41" s="11" t="s">
        <v>36</v>
      </c>
      <c r="B41" s="6"/>
      <c r="C41" s="6"/>
      <c r="D41" s="16"/>
      <c r="E41" s="20"/>
    </row>
    <row r="42" spans="1:5">
      <c r="A42" s="11" t="s">
        <v>37</v>
      </c>
      <c r="B42" s="6">
        <v>1158600</v>
      </c>
      <c r="C42" s="6">
        <v>1158600</v>
      </c>
      <c r="D42" s="16">
        <f>SUM(B42-C42)</f>
        <v>0</v>
      </c>
      <c r="E42" s="20"/>
    </row>
    <row r="43" spans="1:5">
      <c r="A43" s="11" t="s">
        <v>38</v>
      </c>
      <c r="B43" s="6"/>
      <c r="C43" s="6"/>
      <c r="D43" s="16"/>
      <c r="E43" s="20"/>
    </row>
    <row r="44" spans="1:5">
      <c r="A44" s="10" t="s">
        <v>39</v>
      </c>
      <c r="B44" s="5">
        <f>+SUM(B45:B52)</f>
        <v>7506000</v>
      </c>
      <c r="C44" s="5">
        <f>+SUM(C45:C52)</f>
        <v>7309184</v>
      </c>
      <c r="D44" s="5">
        <f>+SUM(D45:D52)</f>
        <v>196816</v>
      </c>
      <c r="E44" s="20"/>
    </row>
    <row r="45" spans="1:5">
      <c r="A45" s="11" t="s">
        <v>40</v>
      </c>
      <c r="B45" s="8">
        <v>240000</v>
      </c>
      <c r="C45" s="6">
        <v>240000</v>
      </c>
      <c r="D45" s="16">
        <f>SUM(B45-C45)</f>
        <v>0</v>
      </c>
      <c r="E45" s="20"/>
    </row>
    <row r="46" spans="1:5">
      <c r="A46" s="11" t="s">
        <v>41</v>
      </c>
      <c r="B46" s="8">
        <v>300000</v>
      </c>
      <c r="C46" s="6">
        <v>300000</v>
      </c>
      <c r="D46" s="16">
        <f t="shared" ref="D46:D59" si="4">SUM(B46-C46)</f>
        <v>0</v>
      </c>
      <c r="E46" s="20"/>
    </row>
    <row r="47" spans="1:5" ht="16.5" customHeight="1">
      <c r="A47" s="12" t="s">
        <v>42</v>
      </c>
      <c r="B47" s="7">
        <v>6600000</v>
      </c>
      <c r="C47" s="6">
        <v>6600000</v>
      </c>
      <c r="D47" s="16">
        <f t="shared" si="4"/>
        <v>0</v>
      </c>
      <c r="E47" s="30"/>
    </row>
    <row r="48" spans="1:5">
      <c r="A48" s="11" t="s">
        <v>43</v>
      </c>
      <c r="B48" s="8">
        <v>95000</v>
      </c>
      <c r="C48" s="6">
        <v>11000</v>
      </c>
      <c r="D48" s="16">
        <f t="shared" si="4"/>
        <v>84000</v>
      </c>
      <c r="E48" s="20"/>
    </row>
    <row r="49" spans="1:5">
      <c r="A49" s="11" t="s">
        <v>44</v>
      </c>
      <c r="B49" s="7">
        <v>171000</v>
      </c>
      <c r="C49" s="6">
        <v>158184</v>
      </c>
      <c r="D49" s="16">
        <f t="shared" si="4"/>
        <v>12816</v>
      </c>
      <c r="E49" s="20"/>
    </row>
    <row r="50" spans="1:5">
      <c r="A50" s="11" t="s">
        <v>45</v>
      </c>
      <c r="B50" s="7">
        <v>100000</v>
      </c>
      <c r="C50" s="6"/>
      <c r="D50" s="16">
        <f t="shared" si="4"/>
        <v>100000</v>
      </c>
      <c r="E50" s="20"/>
    </row>
    <row r="51" spans="1:5">
      <c r="A51" s="11" t="s">
        <v>153</v>
      </c>
      <c r="B51" s="8"/>
      <c r="C51" s="6"/>
      <c r="D51" s="16">
        <f t="shared" si="4"/>
        <v>0</v>
      </c>
      <c r="E51" s="20"/>
    </row>
    <row r="52" spans="1:5">
      <c r="A52" s="26" t="s">
        <v>47</v>
      </c>
      <c r="B52" s="8"/>
      <c r="C52" s="6"/>
      <c r="D52" s="16">
        <f t="shared" si="4"/>
        <v>0</v>
      </c>
      <c r="E52" s="20"/>
    </row>
    <row r="53" spans="1:5">
      <c r="A53" s="10" t="s">
        <v>48</v>
      </c>
      <c r="B53" s="5">
        <f>+SUM(B54:B55)</f>
        <v>984000</v>
      </c>
      <c r="C53" s="5">
        <f>+SUM(C54:C55)</f>
        <v>558700</v>
      </c>
      <c r="D53" s="16">
        <f t="shared" si="4"/>
        <v>425300</v>
      </c>
      <c r="E53" s="20"/>
    </row>
    <row r="54" spans="1:5">
      <c r="A54" s="11" t="s">
        <v>49</v>
      </c>
      <c r="B54" s="6">
        <v>559200</v>
      </c>
      <c r="C54" s="6">
        <v>558700</v>
      </c>
      <c r="D54" s="16">
        <f t="shared" si="4"/>
        <v>500</v>
      </c>
      <c r="E54" s="20"/>
    </row>
    <row r="55" spans="1:5">
      <c r="A55" s="11" t="s">
        <v>50</v>
      </c>
      <c r="B55" s="6">
        <v>424800</v>
      </c>
      <c r="C55" s="6"/>
      <c r="D55" s="16">
        <f t="shared" si="4"/>
        <v>424800</v>
      </c>
      <c r="E55" s="20"/>
    </row>
    <row r="56" spans="1:5">
      <c r="A56" s="10" t="s">
        <v>51</v>
      </c>
      <c r="B56" s="5" t="str">
        <f>+B58</f>
        <v>0.0.</v>
      </c>
      <c r="C56" s="5">
        <f>+SUM(C58)</f>
        <v>0</v>
      </c>
      <c r="D56" s="16">
        <v>0</v>
      </c>
      <c r="E56" s="20"/>
    </row>
    <row r="57" spans="1:5">
      <c r="A57" s="10" t="s">
        <v>52</v>
      </c>
      <c r="B57" s="5" t="str">
        <f>+B58</f>
        <v>0.0.</v>
      </c>
      <c r="C57" s="5">
        <f>+C58</f>
        <v>0</v>
      </c>
      <c r="D57" s="16">
        <v>0</v>
      </c>
      <c r="E57" s="20"/>
    </row>
    <row r="58" spans="1:5">
      <c r="A58" s="11" t="s">
        <v>53</v>
      </c>
      <c r="B58" s="8" t="s">
        <v>131</v>
      </c>
      <c r="C58" s="6">
        <v>0</v>
      </c>
      <c r="D58" s="16">
        <v>0</v>
      </c>
      <c r="E58" s="20"/>
    </row>
    <row r="59" spans="1:5">
      <c r="A59" s="10" t="s">
        <v>54</v>
      </c>
      <c r="B59" s="5">
        <f>+B60</f>
        <v>0</v>
      </c>
      <c r="C59" s="5">
        <f>+C60</f>
        <v>0</v>
      </c>
      <c r="D59" s="16">
        <f t="shared" si="4"/>
        <v>0</v>
      </c>
      <c r="E59" s="20"/>
    </row>
    <row r="60" spans="1:5">
      <c r="A60" s="10" t="s">
        <v>55</v>
      </c>
      <c r="B60" s="5">
        <f>+SUM(B61:B63)</f>
        <v>0</v>
      </c>
      <c r="C60" s="5">
        <f>+SUM(C61:C63)</f>
        <v>0</v>
      </c>
      <c r="D60" s="5">
        <f>+SUM(D61:D63)</f>
        <v>0</v>
      </c>
      <c r="E60" s="20"/>
    </row>
    <row r="61" spans="1:5">
      <c r="A61" s="11" t="s">
        <v>56</v>
      </c>
      <c r="B61" s="8"/>
      <c r="C61" s="13"/>
      <c r="D61" s="16"/>
      <c r="E61" s="20"/>
    </row>
    <row r="62" spans="1:5">
      <c r="A62" s="12" t="s">
        <v>57</v>
      </c>
      <c r="B62" s="8"/>
      <c r="C62" s="13"/>
      <c r="D62" s="16"/>
      <c r="E62" s="20"/>
    </row>
    <row r="63" spans="1:5">
      <c r="A63" s="27" t="s">
        <v>58</v>
      </c>
      <c r="B63" s="8"/>
      <c r="C63" s="22"/>
      <c r="D63" s="16"/>
      <c r="E63" s="20"/>
    </row>
    <row r="64" spans="1:5">
      <c r="A64" s="10" t="s">
        <v>59</v>
      </c>
      <c r="B64" s="14">
        <f>SUM(B65+B67)</f>
        <v>184013250</v>
      </c>
      <c r="C64" s="14">
        <f>SUM(C65+C67)</f>
        <v>182738264</v>
      </c>
      <c r="D64" s="5">
        <f>+B64-C64</f>
        <v>1274986</v>
      </c>
      <c r="E64" s="20"/>
    </row>
    <row r="65" spans="1:5">
      <c r="A65" s="10" t="s">
        <v>60</v>
      </c>
      <c r="B65" s="14">
        <f>+B66</f>
        <v>183868400</v>
      </c>
      <c r="C65" s="14">
        <f>+C66</f>
        <v>182738264</v>
      </c>
      <c r="D65" s="14">
        <f>+D66</f>
        <v>1130136</v>
      </c>
      <c r="E65" s="20"/>
    </row>
    <row r="66" spans="1:5">
      <c r="A66" s="11" t="s">
        <v>61</v>
      </c>
      <c r="B66" s="15">
        <v>183868400</v>
      </c>
      <c r="C66" s="13">
        <v>182738264</v>
      </c>
      <c r="D66" s="16">
        <f>SUM(B66-C66)</f>
        <v>1130136</v>
      </c>
      <c r="E66" s="20"/>
    </row>
    <row r="67" spans="1:5">
      <c r="A67" s="10" t="s">
        <v>62</v>
      </c>
      <c r="B67" s="14">
        <f>+B68</f>
        <v>144850</v>
      </c>
      <c r="C67" s="14">
        <f t="shared" ref="C67:D67" si="5">+C68</f>
        <v>0</v>
      </c>
      <c r="D67" s="14">
        <f t="shared" si="5"/>
        <v>144850</v>
      </c>
      <c r="E67" s="20"/>
    </row>
    <row r="68" spans="1:5">
      <c r="A68" s="24" t="s">
        <v>63</v>
      </c>
      <c r="B68" s="15">
        <v>144850</v>
      </c>
      <c r="C68" s="15"/>
      <c r="D68" s="15">
        <f>SUM(B68-C68)</f>
        <v>144850</v>
      </c>
      <c r="E68" s="20"/>
    </row>
    <row r="69" spans="1:5">
      <c r="A69" s="24" t="s">
        <v>70</v>
      </c>
      <c r="B69" s="6"/>
      <c r="C69" s="13">
        <v>0</v>
      </c>
      <c r="D69" s="5"/>
      <c r="E69" s="20"/>
    </row>
    <row r="70" spans="1:5">
      <c r="A70" s="55" t="s">
        <v>150</v>
      </c>
      <c r="B70" s="6">
        <v>144850</v>
      </c>
      <c r="C70" s="13">
        <v>0</v>
      </c>
      <c r="D70" s="5"/>
      <c r="E70" s="20"/>
    </row>
    <row r="71" spans="1:5">
      <c r="A71" s="24" t="s">
        <v>72</v>
      </c>
      <c r="B71" s="6"/>
      <c r="C71" s="13">
        <v>0</v>
      </c>
      <c r="D71" s="5"/>
      <c r="E71" s="20"/>
    </row>
    <row r="72" spans="1:5">
      <c r="A72" s="24" t="s">
        <v>73</v>
      </c>
      <c r="B72" s="6"/>
      <c r="C72" s="13">
        <v>0</v>
      </c>
      <c r="D72" s="5"/>
      <c r="E72" s="20"/>
    </row>
    <row r="73" spans="1:5">
      <c r="A73" s="24" t="s">
        <v>74</v>
      </c>
      <c r="B73" s="6"/>
      <c r="C73" s="13">
        <v>0</v>
      </c>
      <c r="D73" s="5"/>
      <c r="E73" s="20"/>
    </row>
    <row r="74" spans="1:5">
      <c r="A74" s="24" t="s">
        <v>75</v>
      </c>
      <c r="B74" s="6"/>
      <c r="C74" s="13"/>
      <c r="D74" s="5"/>
      <c r="E74" s="20"/>
    </row>
    <row r="75" spans="1:5">
      <c r="A75" s="25" t="s">
        <v>76</v>
      </c>
      <c r="B75" s="6"/>
      <c r="C75" s="13"/>
      <c r="D75" s="5"/>
      <c r="E75" s="20"/>
    </row>
    <row r="76" spans="1:5">
      <c r="A76" s="23" t="s">
        <v>77</v>
      </c>
      <c r="B76" s="6"/>
      <c r="C76" s="13"/>
      <c r="D76" s="43"/>
      <c r="E76" s="21"/>
    </row>
    <row r="77" spans="1:5">
      <c r="A77" s="10" t="s">
        <v>64</v>
      </c>
      <c r="B77" s="6">
        <v>34</v>
      </c>
      <c r="C77" s="6">
        <v>34</v>
      </c>
      <c r="D77" s="6">
        <f t="shared" ref="D77" si="6">SUM(D78:D81)</f>
        <v>0</v>
      </c>
      <c r="E77" s="20"/>
    </row>
    <row r="78" spans="1:5">
      <c r="A78" s="11" t="s">
        <v>65</v>
      </c>
      <c r="B78" s="6">
        <v>6</v>
      </c>
      <c r="C78" s="6">
        <v>6</v>
      </c>
      <c r="D78" s="6"/>
      <c r="E78" s="20"/>
    </row>
    <row r="79" spans="1:5">
      <c r="A79" s="11" t="s">
        <v>66</v>
      </c>
      <c r="B79" s="6">
        <v>23</v>
      </c>
      <c r="C79" s="6">
        <v>23</v>
      </c>
      <c r="D79" s="6"/>
      <c r="E79" s="20"/>
    </row>
    <row r="80" spans="1:5">
      <c r="A80" s="11" t="s">
        <v>67</v>
      </c>
      <c r="B80" s="6">
        <v>5</v>
      </c>
      <c r="C80" s="6">
        <v>5</v>
      </c>
      <c r="D80" s="6"/>
      <c r="E80" s="20"/>
    </row>
    <row r="81" spans="1:5">
      <c r="A81" s="11" t="s">
        <v>68</v>
      </c>
      <c r="B81" s="6"/>
      <c r="C81" s="6"/>
      <c r="D81" s="6"/>
      <c r="E81" s="20"/>
    </row>
    <row r="82" spans="1:5" ht="19.5" customHeight="1">
      <c r="A82" s="18"/>
      <c r="B82" s="17"/>
      <c r="C82" s="17"/>
      <c r="D82" s="17"/>
      <c r="E82" t="s">
        <v>83</v>
      </c>
    </row>
    <row r="83" spans="1:5" ht="14.25" customHeight="1">
      <c r="A83" s="121" t="s">
        <v>84</v>
      </c>
      <c r="B83" s="121"/>
      <c r="C83" s="121"/>
      <c r="D83" s="121"/>
      <c r="E83" s="121"/>
    </row>
    <row r="84" spans="1:5" ht="63" customHeight="1">
      <c r="A84" s="119" t="s">
        <v>85</v>
      </c>
      <c r="B84" s="119"/>
      <c r="C84" s="119"/>
      <c r="D84" s="119"/>
      <c r="E84" s="119"/>
    </row>
    <row r="85" spans="1:5" ht="15.75" customHeight="1"/>
  </sheetData>
  <mergeCells count="3">
    <mergeCell ref="A2:E2"/>
    <mergeCell ref="A83:E83"/>
    <mergeCell ref="A84:E84"/>
  </mergeCells>
  <pageMargins left="0.25" right="0.25"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workbookViewId="0">
      <selection sqref="A1:XFD1048576"/>
    </sheetView>
  </sheetViews>
  <sheetFormatPr defaultRowHeight="15"/>
  <cols>
    <col min="1" max="1" width="25" customWidth="1"/>
    <col min="2" max="2" width="8.85546875" customWidth="1"/>
    <col min="3" max="3" width="6.140625" customWidth="1"/>
    <col min="4" max="4" width="7.42578125" customWidth="1"/>
    <col min="5" max="5" width="6.140625" customWidth="1"/>
    <col min="6" max="6" width="7.42578125" customWidth="1"/>
    <col min="7" max="7" width="6.140625" customWidth="1"/>
    <col min="8" max="8" width="7.7109375" customWidth="1"/>
    <col min="9" max="9" width="6.140625" customWidth="1"/>
    <col min="10" max="10" width="7.85546875" customWidth="1"/>
    <col min="11" max="11" width="6.140625" customWidth="1"/>
    <col min="12" max="12" width="7.7109375" customWidth="1"/>
    <col min="13" max="13" width="6.140625" customWidth="1"/>
    <col min="14" max="14" width="9.140625" customWidth="1"/>
    <col min="15" max="17" width="6.140625" customWidth="1"/>
  </cols>
  <sheetData>
    <row r="1" spans="1:16">
      <c r="A1" s="33"/>
      <c r="B1" s="35"/>
      <c r="C1" s="35"/>
      <c r="D1" s="35"/>
      <c r="E1" s="35"/>
      <c r="F1" s="33"/>
      <c r="G1" s="33"/>
      <c r="H1" s="33"/>
      <c r="I1" s="33"/>
      <c r="J1" s="152" t="s">
        <v>87</v>
      </c>
      <c r="K1" s="152"/>
      <c r="L1" s="152"/>
      <c r="M1" s="152"/>
      <c r="N1" s="152"/>
      <c r="O1" s="152"/>
      <c r="P1" s="152"/>
    </row>
    <row r="2" spans="1:16" ht="26.25" customHeight="1">
      <c r="A2" s="35"/>
      <c r="B2" s="35"/>
      <c r="C2" s="33"/>
      <c r="D2" s="35"/>
      <c r="E2" s="35"/>
      <c r="F2" s="35"/>
      <c r="G2" s="35"/>
      <c r="H2" s="35"/>
      <c r="I2" s="35"/>
      <c r="J2" s="122" t="s">
        <v>143</v>
      </c>
      <c r="K2" s="122"/>
      <c r="L2" s="122"/>
      <c r="M2" s="122"/>
      <c r="N2" s="122"/>
      <c r="O2" s="122"/>
      <c r="P2" s="122"/>
    </row>
    <row r="3" spans="1:16" ht="15" customHeight="1">
      <c r="A3" s="123" t="s">
        <v>155</v>
      </c>
      <c r="B3" s="123"/>
      <c r="C3" s="123"/>
      <c r="D3" s="123"/>
      <c r="E3" s="123"/>
      <c r="F3" s="123"/>
      <c r="G3" s="123"/>
      <c r="H3" s="123"/>
      <c r="I3" s="123"/>
      <c r="J3" s="123"/>
      <c r="K3" s="123"/>
      <c r="L3" s="123"/>
      <c r="M3" s="123"/>
      <c r="N3" s="123"/>
      <c r="O3" s="123"/>
      <c r="P3" s="123"/>
    </row>
    <row r="4" spans="1:16" ht="15.75">
      <c r="A4" s="33"/>
      <c r="B4" s="33"/>
      <c r="C4" s="33"/>
      <c r="D4" s="33"/>
      <c r="E4" s="33"/>
      <c r="F4" s="33"/>
      <c r="G4" s="33"/>
      <c r="H4" s="33"/>
      <c r="I4" s="33"/>
      <c r="J4" s="33"/>
      <c r="K4" s="33"/>
      <c r="L4" s="33"/>
      <c r="M4" s="33"/>
      <c r="N4" s="124" t="s">
        <v>90</v>
      </c>
      <c r="O4" s="124"/>
      <c r="P4" s="124"/>
    </row>
    <row r="5" spans="1:16">
      <c r="A5" s="125"/>
      <c r="B5" s="125"/>
      <c r="C5" s="153" t="s">
        <v>156</v>
      </c>
      <c r="D5" s="153"/>
      <c r="E5" s="153" t="s">
        <v>92</v>
      </c>
      <c r="F5" s="153"/>
      <c r="G5" s="153" t="s">
        <v>93</v>
      </c>
      <c r="H5" s="153"/>
      <c r="I5" s="127" t="s">
        <v>151</v>
      </c>
      <c r="J5" s="128"/>
      <c r="K5" s="128"/>
      <c r="L5" s="128"/>
      <c r="M5" s="128"/>
      <c r="N5" s="128"/>
      <c r="O5" s="128"/>
      <c r="P5" s="129"/>
    </row>
    <row r="6" spans="1:16" ht="6.75" customHeight="1">
      <c r="A6" s="125"/>
      <c r="B6" s="125"/>
      <c r="C6" s="153"/>
      <c r="D6" s="153"/>
      <c r="E6" s="153"/>
      <c r="F6" s="153"/>
      <c r="G6" s="153"/>
      <c r="H6" s="153"/>
      <c r="I6" s="126" t="s">
        <v>95</v>
      </c>
      <c r="J6" s="126"/>
      <c r="K6" s="130" t="s">
        <v>96</v>
      </c>
      <c r="L6" s="130"/>
      <c r="M6" s="126" t="s">
        <v>97</v>
      </c>
      <c r="N6" s="126"/>
      <c r="O6" s="126" t="s">
        <v>98</v>
      </c>
      <c r="P6" s="126"/>
    </row>
    <row r="7" spans="1:16" ht="7.5" customHeight="1">
      <c r="A7" s="125"/>
      <c r="B7" s="125"/>
      <c r="C7" s="153"/>
      <c r="D7" s="153"/>
      <c r="E7" s="153"/>
      <c r="F7" s="153"/>
      <c r="G7" s="153"/>
      <c r="H7" s="153"/>
      <c r="I7" s="126"/>
      <c r="J7" s="126"/>
      <c r="K7" s="130"/>
      <c r="L7" s="130"/>
      <c r="M7" s="126"/>
      <c r="N7" s="126"/>
      <c r="O7" s="126"/>
      <c r="P7" s="126"/>
    </row>
    <row r="8" spans="1:16" ht="11.25" customHeight="1">
      <c r="A8" s="125"/>
      <c r="B8" s="125"/>
      <c r="C8" s="153"/>
      <c r="D8" s="153"/>
      <c r="E8" s="153"/>
      <c r="F8" s="153"/>
      <c r="G8" s="153"/>
      <c r="H8" s="153"/>
      <c r="I8" s="126"/>
      <c r="J8" s="126"/>
      <c r="K8" s="130"/>
      <c r="L8" s="130"/>
      <c r="M8" s="126"/>
      <c r="N8" s="126"/>
      <c r="O8" s="126"/>
      <c r="P8" s="126"/>
    </row>
    <row r="9" spans="1:16" hidden="1">
      <c r="A9" s="125"/>
      <c r="B9" s="125"/>
      <c r="C9" s="153"/>
      <c r="D9" s="153"/>
      <c r="E9" s="153"/>
      <c r="F9" s="153"/>
      <c r="G9" s="153"/>
      <c r="H9" s="153"/>
      <c r="I9" s="126"/>
      <c r="J9" s="126"/>
      <c r="K9" s="130"/>
      <c r="L9" s="130"/>
      <c r="M9" s="126"/>
      <c r="N9" s="126"/>
      <c r="O9" s="126"/>
      <c r="P9" s="126"/>
    </row>
    <row r="10" spans="1:16">
      <c r="A10" s="125"/>
      <c r="B10" s="125"/>
      <c r="C10" s="131" t="s">
        <v>99</v>
      </c>
      <c r="D10" s="131"/>
      <c r="E10" s="131" t="s">
        <v>100</v>
      </c>
      <c r="F10" s="131"/>
      <c r="G10" s="131" t="s">
        <v>101</v>
      </c>
      <c r="H10" s="131"/>
      <c r="I10" s="131" t="s">
        <v>102</v>
      </c>
      <c r="J10" s="131"/>
      <c r="K10" s="131" t="s">
        <v>103</v>
      </c>
      <c r="L10" s="131"/>
      <c r="M10" s="131" t="s">
        <v>104</v>
      </c>
      <c r="N10" s="131"/>
      <c r="O10" s="125" t="s">
        <v>105</v>
      </c>
      <c r="P10" s="125"/>
    </row>
    <row r="11" spans="1:16">
      <c r="A11" s="36" t="s">
        <v>106</v>
      </c>
      <c r="B11" s="37">
        <v>1</v>
      </c>
      <c r="C11" s="132">
        <v>1183450</v>
      </c>
      <c r="D11" s="132"/>
      <c r="E11" s="132">
        <v>1156000</v>
      </c>
      <c r="F11" s="132"/>
      <c r="G11" s="132">
        <v>3900000</v>
      </c>
      <c r="H11" s="132"/>
      <c r="I11" s="132">
        <v>3927450</v>
      </c>
      <c r="J11" s="132"/>
      <c r="K11" s="132">
        <v>3900000</v>
      </c>
      <c r="L11" s="132"/>
      <c r="M11" s="132"/>
      <c r="N11" s="132"/>
      <c r="O11" s="132">
        <v>27450</v>
      </c>
      <c r="P11" s="132"/>
    </row>
    <row r="12" spans="1:16">
      <c r="A12" s="36" t="s">
        <v>107</v>
      </c>
      <c r="B12" s="37" t="s">
        <v>108</v>
      </c>
      <c r="C12" s="151">
        <v>3181700</v>
      </c>
      <c r="D12" s="151"/>
      <c r="E12" s="151">
        <v>1310813</v>
      </c>
      <c r="F12" s="151"/>
      <c r="G12" s="151">
        <f>SUM(G13+G14+G15+G16+G17+G18+G19+G20+G21+G22+G23+G24+G25+G26+G27+G28+G29+G30+G31)</f>
        <v>406200</v>
      </c>
      <c r="H12" s="151"/>
      <c r="I12" s="151">
        <f t="shared" ref="I12" si="0">SUM(I13+I14+I15+I16+I17+I18+I19+I20+I21+I22+I23+I24+I25+I26+I27+I28+I29+I30+I31)</f>
        <v>2091921</v>
      </c>
      <c r="J12" s="151"/>
      <c r="K12" s="151">
        <f t="shared" ref="K12" si="1">SUM(K13+K14+K15+K16+K17+K18+K19+K20+K21+K22+K23+K24+K25+K26+K27+K28+K29+K30+K31)</f>
        <v>280500</v>
      </c>
      <c r="L12" s="151"/>
      <c r="M12" s="151">
        <f t="shared" ref="M12" si="2">SUM(M13+M14+M15+M16+M17+M18+M19+M20+M21+M22+M23+M24+M25+M26+M27+M28+M29+M30+M31)</f>
        <v>1711421</v>
      </c>
      <c r="N12" s="151"/>
      <c r="O12" s="151">
        <f t="shared" ref="O12" si="3">SUM(O13+O14+O15+O16+O17+O18+O19+O20+O21+O22+O23+O24+O25+O26+O27+O28+O29+O30+O31)</f>
        <v>100000</v>
      </c>
      <c r="P12" s="151"/>
    </row>
    <row r="13" spans="1:16">
      <c r="A13" s="54" t="s">
        <v>109</v>
      </c>
      <c r="B13" s="41"/>
      <c r="C13" s="132"/>
      <c r="D13" s="132"/>
      <c r="E13" s="132"/>
      <c r="F13" s="132"/>
      <c r="G13" s="132"/>
      <c r="H13" s="132"/>
      <c r="I13" s="132">
        <v>0</v>
      </c>
      <c r="J13" s="132"/>
      <c r="K13" s="132">
        <v>0</v>
      </c>
      <c r="L13" s="132"/>
      <c r="M13" s="133"/>
      <c r="N13" s="134"/>
      <c r="O13" s="132"/>
      <c r="P13" s="132"/>
    </row>
    <row r="14" spans="1:16">
      <c r="A14" s="39" t="s">
        <v>110</v>
      </c>
      <c r="B14" s="41">
        <v>3</v>
      </c>
      <c r="C14" s="132"/>
      <c r="D14" s="132"/>
      <c r="E14" s="132"/>
      <c r="F14" s="132"/>
      <c r="G14" s="132"/>
      <c r="H14" s="132"/>
      <c r="I14" s="132"/>
      <c r="J14" s="132"/>
      <c r="K14" s="132"/>
      <c r="L14" s="132"/>
      <c r="M14" s="133"/>
      <c r="N14" s="134"/>
      <c r="O14" s="132"/>
      <c r="P14" s="132"/>
    </row>
    <row r="15" spans="1:16">
      <c r="A15" s="39" t="s">
        <v>111</v>
      </c>
      <c r="B15" s="41">
        <v>4</v>
      </c>
      <c r="C15" s="132"/>
      <c r="D15" s="132"/>
      <c r="E15" s="132"/>
      <c r="F15" s="132"/>
      <c r="G15" s="132"/>
      <c r="H15" s="132"/>
      <c r="I15" s="132">
        <v>0</v>
      </c>
      <c r="J15" s="132"/>
      <c r="K15" s="132">
        <v>0</v>
      </c>
      <c r="L15" s="132"/>
      <c r="M15" s="133"/>
      <c r="N15" s="134"/>
      <c r="O15" s="132"/>
      <c r="P15" s="132"/>
    </row>
    <row r="16" spans="1:16">
      <c r="A16" s="39" t="s">
        <v>112</v>
      </c>
      <c r="B16" s="41">
        <v>5</v>
      </c>
      <c r="C16" s="132">
        <v>606000</v>
      </c>
      <c r="D16" s="132"/>
      <c r="E16" s="132">
        <v>606000</v>
      </c>
      <c r="F16" s="132"/>
      <c r="G16" s="132">
        <v>0</v>
      </c>
      <c r="H16" s="132"/>
      <c r="I16" s="132">
        <v>0</v>
      </c>
      <c r="J16" s="132"/>
      <c r="K16" s="132"/>
      <c r="L16" s="132"/>
      <c r="M16" s="133"/>
      <c r="N16" s="134"/>
      <c r="O16" s="132"/>
      <c r="P16" s="132"/>
    </row>
    <row r="17" spans="1:16">
      <c r="A17" s="39" t="s">
        <v>113</v>
      </c>
      <c r="B17" s="41"/>
      <c r="C17" s="132"/>
      <c r="D17" s="132"/>
      <c r="E17" s="132"/>
      <c r="F17" s="132"/>
      <c r="G17" s="132"/>
      <c r="H17" s="132"/>
      <c r="I17" s="132">
        <v>0</v>
      </c>
      <c r="J17" s="132"/>
      <c r="K17" s="132">
        <v>0</v>
      </c>
      <c r="L17" s="132"/>
      <c r="M17" s="133"/>
      <c r="N17" s="134"/>
      <c r="O17" s="132"/>
      <c r="P17" s="132"/>
    </row>
    <row r="18" spans="1:16">
      <c r="A18" s="36" t="s">
        <v>114</v>
      </c>
      <c r="B18" s="41">
        <v>6</v>
      </c>
      <c r="C18" s="132">
        <v>0</v>
      </c>
      <c r="D18" s="132"/>
      <c r="E18" s="132">
        <v>0</v>
      </c>
      <c r="F18" s="132"/>
      <c r="G18" s="132">
        <v>0</v>
      </c>
      <c r="H18" s="132"/>
      <c r="I18" s="132">
        <v>0</v>
      </c>
      <c r="J18" s="132"/>
      <c r="K18" s="132">
        <v>0</v>
      </c>
      <c r="L18" s="132"/>
      <c r="M18" s="133">
        <v>0</v>
      </c>
      <c r="N18" s="134"/>
      <c r="O18" s="132">
        <v>0</v>
      </c>
      <c r="P18" s="132"/>
    </row>
    <row r="19" spans="1:16">
      <c r="A19" s="36" t="s">
        <v>115</v>
      </c>
      <c r="B19" s="41">
        <v>7</v>
      </c>
      <c r="C19" s="132">
        <v>505387</v>
      </c>
      <c r="D19" s="132"/>
      <c r="E19" s="132">
        <v>178066</v>
      </c>
      <c r="F19" s="132"/>
      <c r="G19" s="132"/>
      <c r="H19" s="132"/>
      <c r="I19" s="132">
        <v>327321</v>
      </c>
      <c r="J19" s="132"/>
      <c r="K19" s="132"/>
      <c r="L19" s="132"/>
      <c r="M19" s="133">
        <v>327321</v>
      </c>
      <c r="N19" s="134"/>
      <c r="O19" s="132"/>
      <c r="P19" s="132"/>
    </row>
    <row r="20" spans="1:16">
      <c r="A20" s="36" t="s">
        <v>116</v>
      </c>
      <c r="B20" s="41">
        <v>8</v>
      </c>
      <c r="C20" s="132"/>
      <c r="D20" s="132"/>
      <c r="E20" s="132"/>
      <c r="F20" s="132"/>
      <c r="G20" s="132"/>
      <c r="H20" s="132"/>
      <c r="I20" s="132"/>
      <c r="J20" s="132"/>
      <c r="K20" s="132"/>
      <c r="L20" s="132"/>
      <c r="M20" s="133"/>
      <c r="N20" s="134"/>
      <c r="O20" s="132"/>
      <c r="P20" s="132"/>
    </row>
    <row r="21" spans="1:16">
      <c r="A21" s="36" t="s">
        <v>117</v>
      </c>
      <c r="B21" s="41">
        <v>9</v>
      </c>
      <c r="C21" s="132"/>
      <c r="D21" s="132"/>
      <c r="E21" s="132"/>
      <c r="F21" s="132"/>
      <c r="G21" s="132"/>
      <c r="H21" s="132"/>
      <c r="I21" s="132"/>
      <c r="J21" s="132"/>
      <c r="K21" s="132"/>
      <c r="L21" s="132"/>
      <c r="M21" s="133"/>
      <c r="N21" s="134"/>
      <c r="O21" s="132"/>
      <c r="P21" s="132"/>
    </row>
    <row r="22" spans="1:16">
      <c r="A22" s="36" t="s">
        <v>118</v>
      </c>
      <c r="B22" s="41">
        <v>10</v>
      </c>
      <c r="C22" s="132"/>
      <c r="D22" s="132"/>
      <c r="E22" s="132"/>
      <c r="F22" s="132"/>
      <c r="G22" s="132"/>
      <c r="H22" s="132"/>
      <c r="I22" s="132"/>
      <c r="J22" s="132"/>
      <c r="K22" s="132"/>
      <c r="L22" s="132"/>
      <c r="M22" s="133"/>
      <c r="N22" s="134"/>
      <c r="O22" s="132"/>
      <c r="P22" s="132"/>
    </row>
    <row r="23" spans="1:16">
      <c r="A23" s="36" t="s">
        <v>119</v>
      </c>
      <c r="B23" s="41">
        <v>11</v>
      </c>
      <c r="C23" s="132">
        <v>235500</v>
      </c>
      <c r="D23" s="132"/>
      <c r="E23" s="132">
        <v>198100</v>
      </c>
      <c r="F23" s="132"/>
      <c r="G23" s="132">
        <v>243100</v>
      </c>
      <c r="H23" s="132"/>
      <c r="I23" s="132">
        <v>280500</v>
      </c>
      <c r="J23" s="132"/>
      <c r="K23" s="132">
        <v>280500</v>
      </c>
      <c r="L23" s="132"/>
      <c r="M23" s="133"/>
      <c r="N23" s="134"/>
      <c r="O23" s="132"/>
      <c r="P23" s="132"/>
    </row>
    <row r="24" spans="1:16">
      <c r="A24" s="36" t="s">
        <v>120</v>
      </c>
      <c r="B24" s="41">
        <v>14</v>
      </c>
      <c r="C24" s="132">
        <v>167000</v>
      </c>
      <c r="D24" s="132"/>
      <c r="E24" s="132">
        <v>0</v>
      </c>
      <c r="F24" s="132"/>
      <c r="G24" s="132">
        <v>0</v>
      </c>
      <c r="H24" s="132"/>
      <c r="I24" s="132">
        <v>167000</v>
      </c>
      <c r="J24" s="132"/>
      <c r="K24" s="132"/>
      <c r="L24" s="132"/>
      <c r="M24" s="133">
        <v>167000</v>
      </c>
      <c r="N24" s="134"/>
      <c r="O24" s="132"/>
      <c r="P24" s="132"/>
    </row>
    <row r="25" spans="1:16">
      <c r="A25" s="36" t="s">
        <v>121</v>
      </c>
      <c r="B25" s="41">
        <v>15</v>
      </c>
      <c r="C25" s="132">
        <v>654000</v>
      </c>
      <c r="D25" s="132"/>
      <c r="E25" s="132"/>
      <c r="F25" s="132"/>
      <c r="G25" s="132">
        <v>163100</v>
      </c>
      <c r="H25" s="132"/>
      <c r="I25" s="132">
        <v>817100</v>
      </c>
      <c r="J25" s="132"/>
      <c r="K25" s="132"/>
      <c r="L25" s="132"/>
      <c r="M25" s="133">
        <v>817100</v>
      </c>
      <c r="N25" s="134"/>
      <c r="O25" s="132"/>
      <c r="P25" s="132"/>
    </row>
    <row r="26" spans="1:16">
      <c r="A26" s="40" t="s">
        <v>122</v>
      </c>
      <c r="B26" s="41">
        <v>16</v>
      </c>
      <c r="C26" s="133"/>
      <c r="D26" s="134"/>
      <c r="E26" s="132"/>
      <c r="F26" s="132"/>
      <c r="G26" s="132"/>
      <c r="H26" s="132"/>
      <c r="I26" s="132"/>
      <c r="J26" s="132"/>
      <c r="K26" s="132"/>
      <c r="L26" s="132"/>
      <c r="M26" s="133"/>
      <c r="N26" s="134"/>
      <c r="O26" s="132"/>
      <c r="P26" s="132"/>
    </row>
    <row r="27" spans="1:16">
      <c r="A27" s="40" t="s">
        <v>123</v>
      </c>
      <c r="B27" s="41">
        <v>17</v>
      </c>
      <c r="C27" s="132"/>
      <c r="D27" s="132"/>
      <c r="E27" s="132"/>
      <c r="F27" s="132"/>
      <c r="G27" s="132"/>
      <c r="H27" s="132"/>
      <c r="I27" s="132"/>
      <c r="J27" s="132"/>
      <c r="K27" s="132"/>
      <c r="L27" s="132"/>
      <c r="M27" s="133"/>
      <c r="N27" s="134"/>
      <c r="O27" s="132"/>
      <c r="P27" s="132"/>
    </row>
    <row r="28" spans="1:16">
      <c r="A28" s="36" t="s">
        <v>124</v>
      </c>
      <c r="B28" s="41">
        <v>18</v>
      </c>
      <c r="C28" s="132">
        <v>340000</v>
      </c>
      <c r="D28" s="132"/>
      <c r="E28" s="132">
        <v>240000</v>
      </c>
      <c r="F28" s="132"/>
      <c r="G28" s="132"/>
      <c r="H28" s="132"/>
      <c r="I28" s="132">
        <v>100000</v>
      </c>
      <c r="J28" s="132"/>
      <c r="K28" s="132"/>
      <c r="L28" s="132"/>
      <c r="M28" s="133"/>
      <c r="N28" s="134"/>
      <c r="O28" s="125">
        <v>100000</v>
      </c>
      <c r="P28" s="125"/>
    </row>
    <row r="29" spans="1:16">
      <c r="A29" s="36" t="s">
        <v>125</v>
      </c>
      <c r="B29" s="41">
        <v>19</v>
      </c>
      <c r="C29" s="132"/>
      <c r="D29" s="132"/>
      <c r="E29" s="132"/>
      <c r="F29" s="132"/>
      <c r="G29" s="132"/>
      <c r="H29" s="132"/>
      <c r="I29" s="132"/>
      <c r="J29" s="132"/>
      <c r="K29" s="132"/>
      <c r="L29" s="132"/>
      <c r="M29" s="133"/>
      <c r="N29" s="134"/>
      <c r="O29" s="125"/>
      <c r="P29" s="125"/>
    </row>
    <row r="30" spans="1:16">
      <c r="A30" s="36" t="s">
        <v>126</v>
      </c>
      <c r="B30" s="41">
        <v>20</v>
      </c>
      <c r="C30" s="132"/>
      <c r="D30" s="132"/>
      <c r="E30" s="132"/>
      <c r="F30" s="132"/>
      <c r="G30" s="132"/>
      <c r="H30" s="132"/>
      <c r="I30" s="132"/>
      <c r="J30" s="132"/>
      <c r="K30" s="132"/>
      <c r="L30" s="132"/>
      <c r="M30" s="133"/>
      <c r="N30" s="134"/>
      <c r="O30" s="125"/>
      <c r="P30" s="125"/>
    </row>
    <row r="31" spans="1:16">
      <c r="A31" s="36" t="s">
        <v>127</v>
      </c>
      <c r="B31" s="41">
        <v>21</v>
      </c>
      <c r="C31" s="133">
        <v>400000</v>
      </c>
      <c r="D31" s="134"/>
      <c r="E31" s="133"/>
      <c r="F31" s="134"/>
      <c r="G31" s="133"/>
      <c r="H31" s="134"/>
      <c r="I31" s="133">
        <v>400000</v>
      </c>
      <c r="J31" s="134"/>
      <c r="K31" s="133"/>
      <c r="L31" s="134"/>
      <c r="M31" s="133">
        <v>400000</v>
      </c>
      <c r="N31" s="134"/>
      <c r="O31" s="136"/>
      <c r="P31" s="137"/>
    </row>
    <row r="32" spans="1:16" ht="15.75" customHeight="1">
      <c r="A32" s="138" t="s">
        <v>158</v>
      </c>
      <c r="B32" s="138"/>
      <c r="C32" s="138"/>
      <c r="D32" s="138"/>
      <c r="E32" s="138"/>
      <c r="F32" s="138"/>
      <c r="G32" s="138"/>
      <c r="H32" s="138"/>
      <c r="I32" s="138"/>
      <c r="J32" s="138"/>
      <c r="K32" s="138"/>
      <c r="L32" s="138"/>
      <c r="M32" s="138"/>
      <c r="N32" s="138"/>
      <c r="O32" s="138"/>
      <c r="P32" s="138"/>
    </row>
    <row r="33" spans="1:16" ht="21" customHeight="1">
      <c r="A33" s="139" t="s">
        <v>159</v>
      </c>
      <c r="B33" s="139"/>
      <c r="C33" s="139"/>
      <c r="D33" s="139"/>
      <c r="E33" s="139"/>
      <c r="F33" s="139"/>
      <c r="G33" s="139"/>
      <c r="H33" s="139"/>
      <c r="I33" s="139"/>
      <c r="J33" s="139"/>
      <c r="K33" s="139"/>
      <c r="L33" s="139"/>
      <c r="M33" s="139"/>
      <c r="N33" s="139"/>
      <c r="O33" s="139"/>
      <c r="P33" s="139"/>
    </row>
    <row r="34" spans="1:16" ht="15.75">
      <c r="A34" s="135" t="s">
        <v>157</v>
      </c>
      <c r="B34" s="135"/>
      <c r="C34" s="135"/>
      <c r="D34" s="135"/>
      <c r="E34" s="135"/>
      <c r="F34" s="135"/>
      <c r="G34" s="135"/>
      <c r="H34" s="135"/>
      <c r="I34" s="135"/>
      <c r="J34" s="135"/>
      <c r="K34" s="135"/>
      <c r="L34" s="135"/>
      <c r="M34" s="135"/>
      <c r="N34" s="135"/>
      <c r="O34" s="135"/>
      <c r="P34" s="135"/>
    </row>
  </sheetData>
  <mergeCells count="170">
    <mergeCell ref="J1:P1"/>
    <mergeCell ref="J2:P2"/>
    <mergeCell ref="A3:P3"/>
    <mergeCell ref="N4:P4"/>
    <mergeCell ref="A5:B10"/>
    <mergeCell ref="C5:D9"/>
    <mergeCell ref="E5:F9"/>
    <mergeCell ref="G5:H9"/>
    <mergeCell ref="I5:P5"/>
    <mergeCell ref="I6:J9"/>
    <mergeCell ref="K6:L9"/>
    <mergeCell ref="M6:N9"/>
    <mergeCell ref="O6:P9"/>
    <mergeCell ref="C10:D10"/>
    <mergeCell ref="E10:F10"/>
    <mergeCell ref="G10:H10"/>
    <mergeCell ref="I10:J10"/>
    <mergeCell ref="K10:L10"/>
    <mergeCell ref="M10:N10"/>
    <mergeCell ref="O10:P10"/>
    <mergeCell ref="O11:P11"/>
    <mergeCell ref="C12:D12"/>
    <mergeCell ref="E12:F12"/>
    <mergeCell ref="G12:H12"/>
    <mergeCell ref="I12:J12"/>
    <mergeCell ref="K12:L12"/>
    <mergeCell ref="M12:N12"/>
    <mergeCell ref="O12:P12"/>
    <mergeCell ref="C11:D11"/>
    <mergeCell ref="E11:F11"/>
    <mergeCell ref="G11:H11"/>
    <mergeCell ref="I11:J11"/>
    <mergeCell ref="K11:L11"/>
    <mergeCell ref="M11:N11"/>
    <mergeCell ref="O13:P13"/>
    <mergeCell ref="C14:D14"/>
    <mergeCell ref="E14:F14"/>
    <mergeCell ref="G14:H14"/>
    <mergeCell ref="I14:J14"/>
    <mergeCell ref="K14:L14"/>
    <mergeCell ref="M14:N14"/>
    <mergeCell ref="O14:P14"/>
    <mergeCell ref="C13:D13"/>
    <mergeCell ref="E13:F13"/>
    <mergeCell ref="G13:H13"/>
    <mergeCell ref="I13:J13"/>
    <mergeCell ref="K13:L13"/>
    <mergeCell ref="M13:N13"/>
    <mergeCell ref="O15:P15"/>
    <mergeCell ref="C16:D16"/>
    <mergeCell ref="E16:F16"/>
    <mergeCell ref="G16:H16"/>
    <mergeCell ref="I16:J16"/>
    <mergeCell ref="K16:L16"/>
    <mergeCell ref="M16:N16"/>
    <mergeCell ref="O16:P16"/>
    <mergeCell ref="C15:D15"/>
    <mergeCell ref="E15:F15"/>
    <mergeCell ref="G15:H15"/>
    <mergeCell ref="I15:J15"/>
    <mergeCell ref="K15:L15"/>
    <mergeCell ref="M15:N15"/>
    <mergeCell ref="O17:P17"/>
    <mergeCell ref="C18:D18"/>
    <mergeCell ref="E18:F18"/>
    <mergeCell ref="G18:H18"/>
    <mergeCell ref="I18:J18"/>
    <mergeCell ref="K18:L18"/>
    <mergeCell ref="M18:N18"/>
    <mergeCell ref="O18:P18"/>
    <mergeCell ref="C17:D17"/>
    <mergeCell ref="E17:F17"/>
    <mergeCell ref="G17:H17"/>
    <mergeCell ref="I17:J17"/>
    <mergeCell ref="K17:L17"/>
    <mergeCell ref="M17:N17"/>
    <mergeCell ref="O19:P19"/>
    <mergeCell ref="C20:D20"/>
    <mergeCell ref="E20:F20"/>
    <mergeCell ref="G20:H20"/>
    <mergeCell ref="I20:J20"/>
    <mergeCell ref="K20:L20"/>
    <mergeCell ref="M20:N20"/>
    <mergeCell ref="O20:P20"/>
    <mergeCell ref="C19:D19"/>
    <mergeCell ref="E19:F19"/>
    <mergeCell ref="G19:H19"/>
    <mergeCell ref="I19:J19"/>
    <mergeCell ref="K19:L19"/>
    <mergeCell ref="M19:N19"/>
    <mergeCell ref="O21:P21"/>
    <mergeCell ref="C22:D22"/>
    <mergeCell ref="E22:F22"/>
    <mergeCell ref="G22:H22"/>
    <mergeCell ref="I22:J22"/>
    <mergeCell ref="K22:L22"/>
    <mergeCell ref="M22:N22"/>
    <mergeCell ref="O22:P22"/>
    <mergeCell ref="C21:D21"/>
    <mergeCell ref="E21:F21"/>
    <mergeCell ref="G21:H21"/>
    <mergeCell ref="I21:J21"/>
    <mergeCell ref="K21:L21"/>
    <mergeCell ref="M21:N21"/>
    <mergeCell ref="O23:P23"/>
    <mergeCell ref="C24:D24"/>
    <mergeCell ref="E24:F24"/>
    <mergeCell ref="G24:H24"/>
    <mergeCell ref="I24:J24"/>
    <mergeCell ref="K24:L24"/>
    <mergeCell ref="M24:N24"/>
    <mergeCell ref="O24:P24"/>
    <mergeCell ref="C23:D23"/>
    <mergeCell ref="E23:F23"/>
    <mergeCell ref="G23:H23"/>
    <mergeCell ref="I23:J23"/>
    <mergeCell ref="K23:L23"/>
    <mergeCell ref="M23:N23"/>
    <mergeCell ref="O25:P25"/>
    <mergeCell ref="C26:D26"/>
    <mergeCell ref="E26:F26"/>
    <mergeCell ref="G26:H26"/>
    <mergeCell ref="I26:J26"/>
    <mergeCell ref="K26:L26"/>
    <mergeCell ref="M26:N26"/>
    <mergeCell ref="O26:P26"/>
    <mergeCell ref="C25:D25"/>
    <mergeCell ref="E25:F25"/>
    <mergeCell ref="G25:H25"/>
    <mergeCell ref="I25:J25"/>
    <mergeCell ref="K25:L25"/>
    <mergeCell ref="M25:N25"/>
    <mergeCell ref="O27:P27"/>
    <mergeCell ref="C28:D28"/>
    <mergeCell ref="E28:F28"/>
    <mergeCell ref="G28:H28"/>
    <mergeCell ref="I28:J28"/>
    <mergeCell ref="K28:L28"/>
    <mergeCell ref="M28:N28"/>
    <mergeCell ref="O28:P28"/>
    <mergeCell ref="C27:D27"/>
    <mergeCell ref="E27:F27"/>
    <mergeCell ref="G27:H27"/>
    <mergeCell ref="I27:J27"/>
    <mergeCell ref="K27:L27"/>
    <mergeCell ref="M27:N27"/>
    <mergeCell ref="O29:P29"/>
    <mergeCell ref="C30:D30"/>
    <mergeCell ref="E30:F30"/>
    <mergeCell ref="G30:H30"/>
    <mergeCell ref="I30:J30"/>
    <mergeCell ref="K30:L30"/>
    <mergeCell ref="M30:N30"/>
    <mergeCell ref="O30:P30"/>
    <mergeCell ref="C29:D29"/>
    <mergeCell ref="E29:F29"/>
    <mergeCell ref="G29:H29"/>
    <mergeCell ref="I29:J29"/>
    <mergeCell ref="K29:L29"/>
    <mergeCell ref="M29:N29"/>
    <mergeCell ref="O31:P31"/>
    <mergeCell ref="A32:P32"/>
    <mergeCell ref="A33:P33"/>
    <mergeCell ref="A34:P34"/>
    <mergeCell ref="C31:D31"/>
    <mergeCell ref="E31:F31"/>
    <mergeCell ref="G31:H31"/>
    <mergeCell ref="I31:J31"/>
    <mergeCell ref="K31:L31"/>
    <mergeCell ref="M31:N31"/>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84"/>
  <sheetViews>
    <sheetView workbookViewId="0">
      <selection activeCell="F14" sqref="F14"/>
    </sheetView>
  </sheetViews>
  <sheetFormatPr defaultRowHeight="15"/>
  <cols>
    <col min="1" max="1" width="45.42578125" customWidth="1"/>
    <col min="2" max="2" width="12" customWidth="1"/>
    <col min="3" max="3" width="12.28515625" customWidth="1"/>
    <col min="4" max="4" width="11.85546875" customWidth="1"/>
    <col min="5" max="5" width="12.140625" customWidth="1"/>
    <col min="7" max="7" width="4.28515625" customWidth="1"/>
    <col min="8" max="8" width="10.140625" customWidth="1"/>
  </cols>
  <sheetData>
    <row r="2" spans="1:9" ht="15.75">
      <c r="A2" s="120" t="s">
        <v>164</v>
      </c>
      <c r="B2" s="120"/>
      <c r="C2" s="120"/>
      <c r="D2" s="120"/>
      <c r="E2" s="120"/>
    </row>
    <row r="3" spans="1:9">
      <c r="A3" s="3"/>
      <c r="B3" s="4"/>
      <c r="C3" s="4"/>
      <c r="D3" s="4"/>
    </row>
    <row r="4" spans="1:9">
      <c r="A4" s="3" t="s">
        <v>82</v>
      </c>
      <c r="B4" s="4"/>
      <c r="C4" s="4"/>
      <c r="D4" s="29" t="s">
        <v>81</v>
      </c>
    </row>
    <row r="5" spans="1:9" ht="31.5">
      <c r="A5" s="19" t="s">
        <v>78</v>
      </c>
      <c r="B5" s="2" t="s">
        <v>79</v>
      </c>
      <c r="C5" s="2" t="s">
        <v>80</v>
      </c>
      <c r="D5" s="1" t="s">
        <v>0</v>
      </c>
      <c r="E5" s="28" t="s">
        <v>69</v>
      </c>
    </row>
    <row r="6" spans="1:9">
      <c r="A6" s="9" t="s">
        <v>1</v>
      </c>
      <c r="B6" s="2">
        <v>0</v>
      </c>
      <c r="C6" s="2">
        <v>0</v>
      </c>
      <c r="D6" s="1"/>
      <c r="E6" s="20"/>
    </row>
    <row r="7" spans="1:9">
      <c r="A7" s="10" t="s">
        <v>2</v>
      </c>
      <c r="B7" s="5">
        <v>238147500</v>
      </c>
      <c r="C7" s="5">
        <f>+C8</f>
        <v>237502272</v>
      </c>
      <c r="D7" s="5">
        <f>+D8</f>
        <v>645228</v>
      </c>
      <c r="E7" s="20"/>
    </row>
    <row r="8" spans="1:9">
      <c r="A8" s="10" t="s">
        <v>3</v>
      </c>
      <c r="B8" s="5">
        <v>238147500</v>
      </c>
      <c r="C8" s="5">
        <v>237502272</v>
      </c>
      <c r="D8" s="5">
        <f>+D9+D59+D56</f>
        <v>645228</v>
      </c>
      <c r="E8" s="5"/>
    </row>
    <row r="9" spans="1:9">
      <c r="A9" s="10" t="s">
        <v>4</v>
      </c>
      <c r="B9" s="5">
        <f>+B10+B15+B21+B26+B33+B36+B40+B44+B53</f>
        <v>238147500</v>
      </c>
      <c r="C9" s="5">
        <f>+C10+C15+C21+C26+C33+C36+C40+C44+C53</f>
        <v>237502272</v>
      </c>
      <c r="D9" s="5">
        <f>+D10+D15+D21+D26+D33+D36+D40+D44+D53</f>
        <v>645228</v>
      </c>
      <c r="E9" s="5"/>
    </row>
    <row r="10" spans="1:9">
      <c r="A10" s="10" t="s">
        <v>5</v>
      </c>
      <c r="B10" s="5">
        <f>+SUM(B11:B14)</f>
        <v>191417600</v>
      </c>
      <c r="C10" s="5">
        <f>+SUM(C11:C14)</f>
        <v>191417600</v>
      </c>
      <c r="D10" s="5">
        <f>+SUM(D11:D14)</f>
        <v>0</v>
      </c>
      <c r="E10" s="20"/>
    </row>
    <row r="11" spans="1:9" ht="18" customHeight="1">
      <c r="A11" s="11" t="s">
        <v>6</v>
      </c>
      <c r="B11" s="6">
        <v>172197600</v>
      </c>
      <c r="C11" s="6">
        <v>172702210</v>
      </c>
      <c r="D11" s="16">
        <f>SUM(B11-C11)</f>
        <v>-504610</v>
      </c>
      <c r="E11" s="31"/>
    </row>
    <row r="12" spans="1:9">
      <c r="A12" s="11" t="s">
        <v>7</v>
      </c>
      <c r="B12" s="6">
        <v>7528800</v>
      </c>
      <c r="C12" s="6">
        <v>6958260</v>
      </c>
      <c r="D12" s="16">
        <f t="shared" ref="D12:D14" si="0">SUM(B12-C12)</f>
        <v>570540</v>
      </c>
      <c r="E12" s="20"/>
    </row>
    <row r="13" spans="1:9">
      <c r="A13" s="11" t="s">
        <v>8</v>
      </c>
      <c r="B13" s="6">
        <v>11691200</v>
      </c>
      <c r="C13" s="6">
        <v>11757130</v>
      </c>
      <c r="D13" s="16">
        <f t="shared" si="0"/>
        <v>-65930</v>
      </c>
      <c r="E13" s="20"/>
    </row>
    <row r="14" spans="1:9">
      <c r="A14" s="11" t="s">
        <v>9</v>
      </c>
      <c r="B14" s="6"/>
      <c r="C14" s="6"/>
      <c r="D14" s="16">
        <f t="shared" si="0"/>
        <v>0</v>
      </c>
      <c r="E14" s="20"/>
      <c r="F14" t="s">
        <v>174</v>
      </c>
    </row>
    <row r="15" spans="1:9">
      <c r="A15" s="10" t="s">
        <v>10</v>
      </c>
      <c r="B15" s="5">
        <f>+SUM(B16:B20)</f>
        <v>20208000</v>
      </c>
      <c r="C15" s="5">
        <f>+SUM(C16:C20)</f>
        <v>20208000</v>
      </c>
      <c r="D15" s="5">
        <f>+SUM(D16:D20)</f>
        <v>0</v>
      </c>
      <c r="E15" s="20"/>
    </row>
    <row r="16" spans="1:9">
      <c r="A16" s="11" t="s">
        <v>11</v>
      </c>
      <c r="B16" s="6">
        <v>12859636.363636365</v>
      </c>
      <c r="C16" s="6">
        <v>12859636.363636365</v>
      </c>
      <c r="D16" s="16">
        <f>SUM(B16-C16)</f>
        <v>0</v>
      </c>
      <c r="E16" s="20"/>
      <c r="H16" s="56"/>
      <c r="I16" s="56"/>
    </row>
    <row r="17" spans="1:9">
      <c r="A17" s="11" t="s">
        <v>12</v>
      </c>
      <c r="B17" s="6">
        <v>1469672.7272727273</v>
      </c>
      <c r="C17" s="6">
        <v>1469672.7272727273</v>
      </c>
      <c r="D17" s="16">
        <f t="shared" ref="D17:D20" si="1">SUM(B17-C17)</f>
        <v>0</v>
      </c>
      <c r="E17" s="20"/>
      <c r="H17" s="56"/>
      <c r="I17" s="56"/>
    </row>
    <row r="18" spans="1:9">
      <c r="A18" s="11" t="s">
        <v>13</v>
      </c>
      <c r="B18" s="6">
        <v>1837090.9090909092</v>
      </c>
      <c r="C18" s="6">
        <v>1837090.9090909092</v>
      </c>
      <c r="D18" s="16">
        <f t="shared" si="1"/>
        <v>0</v>
      </c>
      <c r="E18" s="20"/>
      <c r="H18" s="56"/>
      <c r="I18" s="56"/>
    </row>
    <row r="19" spans="1:9">
      <c r="A19" s="11" t="s">
        <v>14</v>
      </c>
      <c r="B19" s="6">
        <v>367418.18181818182</v>
      </c>
      <c r="C19" s="6">
        <v>367418.18181818182</v>
      </c>
      <c r="D19" s="16">
        <f t="shared" si="1"/>
        <v>0</v>
      </c>
      <c r="E19" s="20"/>
      <c r="H19" s="56"/>
      <c r="I19" s="56"/>
    </row>
    <row r="20" spans="1:9">
      <c r="A20" s="11" t="s">
        <v>15</v>
      </c>
      <c r="B20" s="6">
        <v>3674181.8181818184</v>
      </c>
      <c r="C20" s="6">
        <v>3674181.8181818184</v>
      </c>
      <c r="D20" s="16">
        <f t="shared" si="1"/>
        <v>0</v>
      </c>
      <c r="E20" s="20"/>
      <c r="H20" s="56"/>
      <c r="I20" s="56"/>
    </row>
    <row r="21" spans="1:9">
      <c r="A21" s="10" t="s">
        <v>16</v>
      </c>
      <c r="B21" s="5">
        <f>+SUM(B22:B25)</f>
        <v>5822100</v>
      </c>
      <c r="C21" s="5">
        <f>+SUM(C22:C25)</f>
        <v>5801011</v>
      </c>
      <c r="D21" s="5">
        <f>+SUM(D22:D25)</f>
        <v>21089</v>
      </c>
      <c r="E21" s="20"/>
    </row>
    <row r="22" spans="1:9" ht="12.75" customHeight="1">
      <c r="A22" s="11" t="s">
        <v>17</v>
      </c>
      <c r="B22" s="6">
        <v>586400</v>
      </c>
      <c r="C22" s="6">
        <v>713222</v>
      </c>
      <c r="D22" s="16">
        <f>SUM(B22-C22)</f>
        <v>-126822</v>
      </c>
      <c r="E22" s="30"/>
    </row>
    <row r="23" spans="1:9" ht="18.75" customHeight="1">
      <c r="A23" s="11" t="s">
        <v>18</v>
      </c>
      <c r="B23" s="6">
        <v>4634100</v>
      </c>
      <c r="C23" s="6">
        <v>4493007</v>
      </c>
      <c r="D23" s="16">
        <f t="shared" ref="D23:D25" si="2">SUM(B23-C23)</f>
        <v>141093</v>
      </c>
      <c r="E23" s="30"/>
    </row>
    <row r="24" spans="1:9">
      <c r="A24" s="11" t="s">
        <v>19</v>
      </c>
      <c r="B24" s="6">
        <v>601600</v>
      </c>
      <c r="C24" s="6">
        <v>594782</v>
      </c>
      <c r="D24" s="16">
        <f t="shared" si="2"/>
        <v>6818</v>
      </c>
      <c r="E24" s="32"/>
    </row>
    <row r="25" spans="1:9">
      <c r="A25" s="11" t="s">
        <v>20</v>
      </c>
      <c r="B25" s="8"/>
      <c r="C25" s="6"/>
      <c r="D25" s="16">
        <f t="shared" si="2"/>
        <v>0</v>
      </c>
      <c r="E25" s="20"/>
    </row>
    <row r="26" spans="1:9">
      <c r="A26" s="10" t="s">
        <v>21</v>
      </c>
      <c r="B26" s="5">
        <f>+SUM(B27:B32)</f>
        <v>8855100</v>
      </c>
      <c r="C26" s="5">
        <f>+SUM(C27:C32)</f>
        <v>8665177</v>
      </c>
      <c r="D26" s="5">
        <f>+SUM(D27:D32)</f>
        <v>189923</v>
      </c>
      <c r="E26" s="20"/>
    </row>
    <row r="27" spans="1:9">
      <c r="A27" s="11" t="s">
        <v>22</v>
      </c>
      <c r="B27" s="6">
        <v>2417300</v>
      </c>
      <c r="C27" s="6">
        <v>2182500</v>
      </c>
      <c r="D27" s="16">
        <f>SUM(B27-C27)</f>
        <v>234800</v>
      </c>
      <c r="E27" s="20"/>
    </row>
    <row r="28" spans="1:9">
      <c r="A28" s="11" t="s">
        <v>23</v>
      </c>
      <c r="B28" s="6">
        <v>1856000</v>
      </c>
      <c r="C28" s="6">
        <v>2222642</v>
      </c>
      <c r="D28" s="16">
        <f t="shared" ref="D28:D32" si="3">SUM(B28-C28)</f>
        <v>-366642</v>
      </c>
      <c r="E28" s="20"/>
    </row>
    <row r="29" spans="1:9">
      <c r="A29" s="11" t="s">
        <v>24</v>
      </c>
      <c r="B29" s="6">
        <v>3583700</v>
      </c>
      <c r="C29" s="6">
        <v>3717785</v>
      </c>
      <c r="D29" s="16">
        <f t="shared" si="3"/>
        <v>-134085</v>
      </c>
      <c r="E29" s="20"/>
    </row>
    <row r="30" spans="1:9">
      <c r="A30" s="11" t="s">
        <v>25</v>
      </c>
      <c r="B30" s="6"/>
      <c r="C30" s="6"/>
      <c r="D30" s="16">
        <f t="shared" si="3"/>
        <v>0</v>
      </c>
      <c r="E30" s="20"/>
    </row>
    <row r="31" spans="1:9">
      <c r="A31" s="11" t="s">
        <v>26</v>
      </c>
      <c r="B31" s="8">
        <v>503500</v>
      </c>
      <c r="C31" s="6">
        <v>136600</v>
      </c>
      <c r="D31" s="16">
        <f t="shared" si="3"/>
        <v>366900</v>
      </c>
      <c r="E31" s="20"/>
    </row>
    <row r="32" spans="1:9">
      <c r="A32" s="11" t="s">
        <v>27</v>
      </c>
      <c r="B32" s="6">
        <v>494600</v>
      </c>
      <c r="C32" s="6">
        <v>405650</v>
      </c>
      <c r="D32" s="16">
        <f t="shared" si="3"/>
        <v>88950</v>
      </c>
      <c r="E32" s="20"/>
    </row>
    <row r="33" spans="1:5">
      <c r="A33" s="10" t="s">
        <v>28</v>
      </c>
      <c r="B33" s="5">
        <f>+SUM(B34:B35)</f>
        <v>0</v>
      </c>
      <c r="C33" s="5">
        <f>+SUM(C34:C35)</f>
        <v>0</v>
      </c>
      <c r="D33" s="5">
        <f>+SUM(D34:D35)</f>
        <v>0</v>
      </c>
      <c r="E33" s="20"/>
    </row>
    <row r="34" spans="1:5">
      <c r="A34" s="11" t="s">
        <v>29</v>
      </c>
      <c r="B34" s="6"/>
      <c r="C34" s="6"/>
      <c r="D34" s="16"/>
      <c r="E34" s="20"/>
    </row>
    <row r="35" spans="1:5">
      <c r="A35" s="11" t="s">
        <v>30</v>
      </c>
      <c r="B35" s="6"/>
      <c r="C35" s="6"/>
      <c r="D35" s="16"/>
      <c r="E35" s="20"/>
    </row>
    <row r="36" spans="1:5">
      <c r="A36" s="10" t="s">
        <v>31</v>
      </c>
      <c r="B36" s="5">
        <f>+SUM(B37:B39)</f>
        <v>0</v>
      </c>
      <c r="C36" s="5">
        <f>+SUM(C37:C39)</f>
        <v>0</v>
      </c>
      <c r="D36" s="5">
        <f>+SUM(D37:D39)</f>
        <v>0</v>
      </c>
      <c r="E36" s="20"/>
    </row>
    <row r="37" spans="1:5">
      <c r="A37" s="11" t="s">
        <v>32</v>
      </c>
      <c r="B37" s="6"/>
      <c r="C37" s="6"/>
      <c r="D37" s="16"/>
      <c r="E37" s="20"/>
    </row>
    <row r="38" spans="1:5">
      <c r="A38" s="11" t="s">
        <v>33</v>
      </c>
      <c r="B38" s="6"/>
      <c r="C38" s="6"/>
      <c r="D38" s="16"/>
      <c r="E38" s="20"/>
    </row>
    <row r="39" spans="1:5">
      <c r="A39" s="11" t="s">
        <v>34</v>
      </c>
      <c r="B39" s="6"/>
      <c r="C39" s="6"/>
      <c r="D39" s="16"/>
      <c r="E39" s="20"/>
    </row>
    <row r="40" spans="1:5">
      <c r="A40" s="10" t="s">
        <v>35</v>
      </c>
      <c r="B40" s="5">
        <f>+SUM(B41:B43)</f>
        <v>1486800</v>
      </c>
      <c r="C40" s="5">
        <f>+SUM(C41:C43)</f>
        <v>1342600</v>
      </c>
      <c r="D40" s="5">
        <f>+SUM(D41:D43)</f>
        <v>144200</v>
      </c>
      <c r="E40" s="20"/>
    </row>
    <row r="41" spans="1:5">
      <c r="A41" s="11" t="s">
        <v>36</v>
      </c>
      <c r="B41" s="6"/>
      <c r="C41" s="6"/>
      <c r="D41" s="16"/>
      <c r="E41" s="20"/>
    </row>
    <row r="42" spans="1:5">
      <c r="A42" s="11" t="s">
        <v>37</v>
      </c>
      <c r="B42" s="6">
        <v>1486800</v>
      </c>
      <c r="C42" s="6">
        <v>1342600</v>
      </c>
      <c r="D42" s="16">
        <f>SUM(B42-C42)</f>
        <v>144200</v>
      </c>
      <c r="E42" s="20"/>
    </row>
    <row r="43" spans="1:5">
      <c r="A43" s="11" t="s">
        <v>38</v>
      </c>
      <c r="B43" s="6"/>
      <c r="C43" s="6"/>
      <c r="D43" s="16"/>
      <c r="E43" s="20"/>
    </row>
    <row r="44" spans="1:5">
      <c r="A44" s="10" t="s">
        <v>39</v>
      </c>
      <c r="B44" s="5">
        <f>+SUM(B45:B52)</f>
        <v>9706000</v>
      </c>
      <c r="C44" s="5">
        <f>+SUM(C45:C52)</f>
        <v>9509184</v>
      </c>
      <c r="D44" s="5">
        <f>+SUM(D45:D52)</f>
        <v>196816</v>
      </c>
      <c r="E44" s="20"/>
    </row>
    <row r="45" spans="1:5">
      <c r="A45" s="11" t="s">
        <v>40</v>
      </c>
      <c r="B45" s="8">
        <v>240000</v>
      </c>
      <c r="C45" s="6">
        <v>240000</v>
      </c>
      <c r="D45" s="16">
        <f>SUM(B45-C45)</f>
        <v>0</v>
      </c>
      <c r="E45" s="20"/>
    </row>
    <row r="46" spans="1:5">
      <c r="A46" s="11" t="s">
        <v>41</v>
      </c>
      <c r="B46" s="8">
        <v>300000</v>
      </c>
      <c r="C46" s="6">
        <v>300000</v>
      </c>
      <c r="D46" s="16">
        <f t="shared" ref="D46:D59" si="4">SUM(B46-C46)</f>
        <v>0</v>
      </c>
      <c r="E46" s="20"/>
    </row>
    <row r="47" spans="1:5">
      <c r="A47" s="12" t="s">
        <v>42</v>
      </c>
      <c r="B47" s="7">
        <v>8800000</v>
      </c>
      <c r="C47" s="6">
        <v>8800000</v>
      </c>
      <c r="D47" s="16">
        <f t="shared" si="4"/>
        <v>0</v>
      </c>
      <c r="E47" s="30"/>
    </row>
    <row r="48" spans="1:5">
      <c r="A48" s="11" t="s">
        <v>43</v>
      </c>
      <c r="B48" s="8">
        <v>95000</v>
      </c>
      <c r="C48" s="6">
        <v>11000</v>
      </c>
      <c r="D48" s="16">
        <f t="shared" si="4"/>
        <v>84000</v>
      </c>
      <c r="E48" s="20"/>
    </row>
    <row r="49" spans="1:5">
      <c r="A49" s="11" t="s">
        <v>44</v>
      </c>
      <c r="B49" s="7">
        <v>171000</v>
      </c>
      <c r="C49" s="6">
        <v>158184</v>
      </c>
      <c r="D49" s="16">
        <f t="shared" si="4"/>
        <v>12816</v>
      </c>
      <c r="E49" s="20"/>
    </row>
    <row r="50" spans="1:5">
      <c r="A50" s="11" t="s">
        <v>45</v>
      </c>
      <c r="B50" s="7">
        <v>100000</v>
      </c>
      <c r="C50" s="6"/>
      <c r="D50" s="16">
        <f t="shared" si="4"/>
        <v>100000</v>
      </c>
      <c r="E50" s="20"/>
    </row>
    <row r="51" spans="1:5">
      <c r="A51" s="11" t="s">
        <v>153</v>
      </c>
      <c r="B51" s="8"/>
      <c r="C51" s="6"/>
      <c r="D51" s="16">
        <f t="shared" si="4"/>
        <v>0</v>
      </c>
      <c r="E51" s="20"/>
    </row>
    <row r="52" spans="1:5">
      <c r="A52" s="26" t="s">
        <v>47</v>
      </c>
      <c r="B52" s="8"/>
      <c r="C52" s="6"/>
      <c r="D52" s="16">
        <f t="shared" si="4"/>
        <v>0</v>
      </c>
      <c r="E52" s="20"/>
    </row>
    <row r="53" spans="1:5">
      <c r="A53" s="10" t="s">
        <v>48</v>
      </c>
      <c r="B53" s="5">
        <f>+SUM(B54:B55)</f>
        <v>651900</v>
      </c>
      <c r="C53" s="5">
        <f>+SUM(C54:C55)</f>
        <v>558700</v>
      </c>
      <c r="D53" s="16">
        <f t="shared" si="4"/>
        <v>93200</v>
      </c>
      <c r="E53" s="20"/>
    </row>
    <row r="54" spans="1:5">
      <c r="A54" s="11" t="s">
        <v>49</v>
      </c>
      <c r="B54" s="6">
        <v>651900</v>
      </c>
      <c r="C54" s="6">
        <v>558700</v>
      </c>
      <c r="D54" s="16">
        <f t="shared" si="4"/>
        <v>93200</v>
      </c>
      <c r="E54" s="20"/>
    </row>
    <row r="55" spans="1:5">
      <c r="A55" s="11" t="s">
        <v>50</v>
      </c>
      <c r="B55" s="6"/>
      <c r="C55" s="6"/>
      <c r="D55" s="16">
        <f t="shared" si="4"/>
        <v>0</v>
      </c>
      <c r="E55" s="20"/>
    </row>
    <row r="56" spans="1:5">
      <c r="A56" s="10" t="s">
        <v>51</v>
      </c>
      <c r="B56" s="5" t="str">
        <f>+B58</f>
        <v>0.0.</v>
      </c>
      <c r="C56" s="5">
        <f>+SUM(C58)</f>
        <v>0</v>
      </c>
      <c r="D56" s="16">
        <v>0</v>
      </c>
      <c r="E56" s="20"/>
    </row>
    <row r="57" spans="1:5">
      <c r="A57" s="10" t="s">
        <v>52</v>
      </c>
      <c r="B57" s="5" t="str">
        <f>+B58</f>
        <v>0.0.</v>
      </c>
      <c r="C57" s="5">
        <f>+C58</f>
        <v>0</v>
      </c>
      <c r="D57" s="16">
        <v>0</v>
      </c>
      <c r="E57" s="20"/>
    </row>
    <row r="58" spans="1:5">
      <c r="A58" s="11" t="s">
        <v>53</v>
      </c>
      <c r="B58" s="8" t="s">
        <v>131</v>
      </c>
      <c r="C58" s="6">
        <v>0</v>
      </c>
      <c r="D58" s="16">
        <v>0</v>
      </c>
      <c r="E58" s="20"/>
    </row>
    <row r="59" spans="1:5">
      <c r="A59" s="10" t="s">
        <v>54</v>
      </c>
      <c r="B59" s="5">
        <f>+B60</f>
        <v>0</v>
      </c>
      <c r="C59" s="5">
        <f>+C60</f>
        <v>0</v>
      </c>
      <c r="D59" s="16">
        <f t="shared" si="4"/>
        <v>0</v>
      </c>
      <c r="E59" s="20"/>
    </row>
    <row r="60" spans="1:5">
      <c r="A60" s="10" t="s">
        <v>55</v>
      </c>
      <c r="B60" s="5">
        <f>+SUM(B61:B63)</f>
        <v>0</v>
      </c>
      <c r="C60" s="5">
        <f>+SUM(C61:C63)</f>
        <v>0</v>
      </c>
      <c r="D60" s="5">
        <f>+SUM(D61:D63)</f>
        <v>0</v>
      </c>
      <c r="E60" s="20"/>
    </row>
    <row r="61" spans="1:5">
      <c r="A61" s="11" t="s">
        <v>56</v>
      </c>
      <c r="B61" s="8"/>
      <c r="C61" s="13"/>
      <c r="D61" s="16"/>
      <c r="E61" s="20"/>
    </row>
    <row r="62" spans="1:5">
      <c r="A62" s="12" t="s">
        <v>57</v>
      </c>
      <c r="B62" s="8"/>
      <c r="C62" s="13"/>
      <c r="D62" s="16"/>
      <c r="E62" s="20"/>
    </row>
    <row r="63" spans="1:5">
      <c r="A63" s="27" t="s">
        <v>58</v>
      </c>
      <c r="B63" s="8"/>
      <c r="C63" s="22"/>
      <c r="D63" s="16"/>
      <c r="E63" s="20"/>
    </row>
    <row r="64" spans="1:5">
      <c r="A64" s="10" t="s">
        <v>59</v>
      </c>
      <c r="B64" s="14">
        <f>SUM(B65+B67)</f>
        <v>238147500</v>
      </c>
      <c r="C64" s="14">
        <f>SUM(C65+C67)</f>
        <v>237502272</v>
      </c>
      <c r="D64" s="5">
        <f>+B64-C64</f>
        <v>645228</v>
      </c>
      <c r="E64" s="20"/>
    </row>
    <row r="65" spans="1:5">
      <c r="A65" s="10" t="s">
        <v>60</v>
      </c>
      <c r="B65" s="14">
        <f>+B66</f>
        <v>238147500</v>
      </c>
      <c r="C65" s="14">
        <f>+C66</f>
        <v>237502272</v>
      </c>
      <c r="D65" s="14">
        <f>+D66</f>
        <v>645228</v>
      </c>
      <c r="E65" s="20"/>
    </row>
    <row r="66" spans="1:5">
      <c r="A66" s="11" t="s">
        <v>61</v>
      </c>
      <c r="B66" s="15">
        <v>238147500</v>
      </c>
      <c r="C66" s="13">
        <v>237502272</v>
      </c>
      <c r="D66" s="16">
        <f>SUM(B66-C66)</f>
        <v>645228</v>
      </c>
      <c r="E66" s="20"/>
    </row>
    <row r="67" spans="1:5">
      <c r="A67" s="10" t="s">
        <v>62</v>
      </c>
      <c r="B67" s="14">
        <f>+B68</f>
        <v>0</v>
      </c>
      <c r="C67" s="14">
        <f t="shared" ref="C67:D67" si="5">+C68</f>
        <v>0</v>
      </c>
      <c r="D67" s="14">
        <f t="shared" si="5"/>
        <v>0</v>
      </c>
      <c r="E67" s="20"/>
    </row>
    <row r="68" spans="1:5">
      <c r="A68" s="24" t="s">
        <v>63</v>
      </c>
      <c r="B68" s="15"/>
      <c r="C68" s="15"/>
      <c r="D68" s="15">
        <f>SUM(B68-C68)</f>
        <v>0</v>
      </c>
      <c r="E68" s="20"/>
    </row>
    <row r="69" spans="1:5">
      <c r="A69" s="24" t="s">
        <v>70</v>
      </c>
      <c r="B69" s="6"/>
      <c r="C69" s="13">
        <v>0</v>
      </c>
      <c r="D69" s="5"/>
      <c r="E69" s="20"/>
    </row>
    <row r="70" spans="1:5">
      <c r="A70" s="55" t="s">
        <v>150</v>
      </c>
      <c r="B70" s="6"/>
      <c r="C70" s="13">
        <v>0</v>
      </c>
      <c r="D70" s="5"/>
      <c r="E70" s="20"/>
    </row>
    <row r="71" spans="1:5">
      <c r="A71" s="24" t="s">
        <v>72</v>
      </c>
      <c r="B71" s="6"/>
      <c r="C71" s="13">
        <v>0</v>
      </c>
      <c r="D71" s="5"/>
      <c r="E71" s="20"/>
    </row>
    <row r="72" spans="1:5">
      <c r="A72" s="24" t="s">
        <v>73</v>
      </c>
      <c r="B72" s="6"/>
      <c r="C72" s="13">
        <v>0</v>
      </c>
      <c r="D72" s="5"/>
      <c r="E72" s="20"/>
    </row>
    <row r="73" spans="1:5">
      <c r="A73" s="24" t="s">
        <v>74</v>
      </c>
      <c r="B73" s="6"/>
      <c r="C73" s="13">
        <v>0</v>
      </c>
      <c r="D73" s="5"/>
      <c r="E73" s="20"/>
    </row>
    <row r="74" spans="1:5">
      <c r="A74" s="24" t="s">
        <v>75</v>
      </c>
      <c r="B74" s="6"/>
      <c r="C74" s="13"/>
      <c r="D74" s="5"/>
      <c r="E74" s="20"/>
    </row>
    <row r="75" spans="1:5">
      <c r="A75" s="25" t="s">
        <v>76</v>
      </c>
      <c r="B75" s="6"/>
      <c r="C75" s="13"/>
      <c r="D75" s="5"/>
      <c r="E75" s="20"/>
    </row>
    <row r="76" spans="1:5">
      <c r="A76" s="23" t="s">
        <v>77</v>
      </c>
      <c r="B76" s="6"/>
      <c r="C76" s="13"/>
      <c r="D76" s="43"/>
      <c r="E76" s="21"/>
    </row>
    <row r="77" spans="1:5">
      <c r="A77" s="10" t="s">
        <v>64</v>
      </c>
      <c r="B77" s="6">
        <v>34</v>
      </c>
      <c r="C77" s="6">
        <v>34</v>
      </c>
      <c r="D77" s="6">
        <f t="shared" ref="D77" si="6">SUM(D78:D81)</f>
        <v>0</v>
      </c>
      <c r="E77" s="20"/>
    </row>
    <row r="78" spans="1:5">
      <c r="A78" s="11" t="s">
        <v>65</v>
      </c>
      <c r="B78" s="6">
        <v>6</v>
      </c>
      <c r="C78" s="6">
        <v>6</v>
      </c>
      <c r="D78" s="6"/>
      <c r="E78" s="20"/>
    </row>
    <row r="79" spans="1:5">
      <c r="A79" s="11" t="s">
        <v>66</v>
      </c>
      <c r="B79" s="6">
        <v>23</v>
      </c>
      <c r="C79" s="6">
        <v>23</v>
      </c>
      <c r="D79" s="6"/>
      <c r="E79" s="20"/>
    </row>
    <row r="80" spans="1:5">
      <c r="A80" s="11" t="s">
        <v>67</v>
      </c>
      <c r="B80" s="6">
        <v>5</v>
      </c>
      <c r="C80" s="6">
        <v>5</v>
      </c>
      <c r="D80" s="6"/>
      <c r="E80" s="20"/>
    </row>
    <row r="81" spans="1:5">
      <c r="A81" s="11" t="s">
        <v>68</v>
      </c>
      <c r="B81" s="6"/>
      <c r="C81" s="6"/>
      <c r="D81" s="6"/>
      <c r="E81" s="20"/>
    </row>
    <row r="82" spans="1:5">
      <c r="A82" s="18"/>
      <c r="B82" s="17"/>
      <c r="C82" s="17"/>
      <c r="D82" s="17"/>
      <c r="E82" t="s">
        <v>83</v>
      </c>
    </row>
    <row r="83" spans="1:5" ht="18.75" customHeight="1">
      <c r="A83" s="121" t="s">
        <v>84</v>
      </c>
      <c r="B83" s="121"/>
      <c r="C83" s="121"/>
      <c r="D83" s="121"/>
      <c r="E83" s="121"/>
    </row>
    <row r="84" spans="1:5" ht="63" customHeight="1">
      <c r="A84" s="119" t="s">
        <v>85</v>
      </c>
      <c r="B84" s="119"/>
      <c r="C84" s="119"/>
      <c r="D84" s="119"/>
      <c r="E84" s="119"/>
    </row>
  </sheetData>
  <mergeCells count="3">
    <mergeCell ref="A2:E2"/>
    <mergeCell ref="A83:E83"/>
    <mergeCell ref="A84:E84"/>
  </mergeCells>
  <pageMargins left="0.7" right="0.7" top="0.75" bottom="0.75" header="0.3" footer="0.3"/>
  <pageSetup paperSize="9" scale="9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workbookViewId="0">
      <selection sqref="A1:XFD1048576"/>
    </sheetView>
  </sheetViews>
  <sheetFormatPr defaultRowHeight="15"/>
  <cols>
    <col min="1" max="1" width="25" customWidth="1"/>
    <col min="2" max="2" width="8.85546875" customWidth="1"/>
    <col min="3" max="3" width="6.140625" customWidth="1"/>
    <col min="4" max="4" width="7.42578125" customWidth="1"/>
    <col min="5" max="5" width="6.140625" customWidth="1"/>
    <col min="6" max="6" width="7.42578125" customWidth="1"/>
    <col min="7" max="7" width="6.140625" customWidth="1"/>
    <col min="8" max="8" width="7.7109375" customWidth="1"/>
    <col min="9" max="9" width="6.140625" customWidth="1"/>
    <col min="10" max="10" width="7.85546875" customWidth="1"/>
    <col min="11" max="11" width="6.140625" customWidth="1"/>
    <col min="12" max="12" width="7.7109375" customWidth="1"/>
    <col min="13" max="13" width="6.140625" customWidth="1"/>
    <col min="14" max="14" width="9.140625" customWidth="1"/>
    <col min="15" max="17" width="6.140625" customWidth="1"/>
  </cols>
  <sheetData>
    <row r="1" spans="1:16">
      <c r="A1" s="33"/>
      <c r="B1" s="35"/>
      <c r="C1" s="35"/>
      <c r="D1" s="35"/>
      <c r="E1" s="35"/>
      <c r="F1" s="33"/>
      <c r="G1" s="33"/>
      <c r="H1" s="33"/>
      <c r="I1" s="33"/>
      <c r="J1" s="152" t="s">
        <v>87</v>
      </c>
      <c r="K1" s="152"/>
      <c r="L1" s="152"/>
      <c r="M1" s="152"/>
      <c r="N1" s="152"/>
      <c r="O1" s="152"/>
      <c r="P1" s="152"/>
    </row>
    <row r="2" spans="1:16" ht="26.25" customHeight="1">
      <c r="A2" s="35"/>
      <c r="B2" s="35"/>
      <c r="C2" s="33"/>
      <c r="D2" s="35"/>
      <c r="E2" s="35"/>
      <c r="F2" s="35"/>
      <c r="G2" s="35"/>
      <c r="H2" s="35"/>
      <c r="I2" s="35"/>
      <c r="J2" s="122" t="s">
        <v>143</v>
      </c>
      <c r="K2" s="122"/>
      <c r="L2" s="122"/>
      <c r="M2" s="122"/>
      <c r="N2" s="122"/>
      <c r="O2" s="122"/>
      <c r="P2" s="122"/>
    </row>
    <row r="3" spans="1:16" ht="18.75" customHeight="1">
      <c r="A3" s="123" t="s">
        <v>163</v>
      </c>
      <c r="B3" s="123"/>
      <c r="C3" s="123"/>
      <c r="D3" s="123"/>
      <c r="E3" s="123"/>
      <c r="F3" s="123"/>
      <c r="G3" s="123"/>
      <c r="H3" s="123"/>
      <c r="I3" s="123"/>
      <c r="J3" s="123"/>
      <c r="K3" s="123"/>
      <c r="L3" s="123"/>
      <c r="M3" s="123"/>
      <c r="N3" s="123"/>
      <c r="O3" s="123"/>
      <c r="P3" s="123"/>
    </row>
    <row r="4" spans="1:16" ht="15.75">
      <c r="A4" s="33"/>
      <c r="B4" s="33"/>
      <c r="C4" s="33"/>
      <c r="D4" s="33"/>
      <c r="E4" s="33"/>
      <c r="F4" s="33"/>
      <c r="G4" s="33"/>
      <c r="H4" s="33"/>
      <c r="I4" s="33"/>
      <c r="J4" s="33"/>
      <c r="K4" s="33"/>
      <c r="L4" s="33"/>
      <c r="M4" s="33"/>
      <c r="N4" s="124" t="s">
        <v>90</v>
      </c>
      <c r="O4" s="124"/>
      <c r="P4" s="124"/>
    </row>
    <row r="5" spans="1:16">
      <c r="A5" s="125"/>
      <c r="B5" s="125"/>
      <c r="C5" s="153" t="s">
        <v>161</v>
      </c>
      <c r="D5" s="153"/>
      <c r="E5" s="153" t="s">
        <v>92</v>
      </c>
      <c r="F5" s="153"/>
      <c r="G5" s="153" t="s">
        <v>93</v>
      </c>
      <c r="H5" s="153"/>
      <c r="I5" s="127" t="s">
        <v>162</v>
      </c>
      <c r="J5" s="128"/>
      <c r="K5" s="128"/>
      <c r="L5" s="128"/>
      <c r="M5" s="128"/>
      <c r="N5" s="128"/>
      <c r="O5" s="128"/>
      <c r="P5" s="129"/>
    </row>
    <row r="6" spans="1:16" ht="6.75" customHeight="1">
      <c r="A6" s="125"/>
      <c r="B6" s="125"/>
      <c r="C6" s="153"/>
      <c r="D6" s="153"/>
      <c r="E6" s="153"/>
      <c r="F6" s="153"/>
      <c r="G6" s="153"/>
      <c r="H6" s="153"/>
      <c r="I6" s="126" t="s">
        <v>95</v>
      </c>
      <c r="J6" s="126"/>
      <c r="K6" s="130" t="s">
        <v>96</v>
      </c>
      <c r="L6" s="130"/>
      <c r="M6" s="126" t="s">
        <v>97</v>
      </c>
      <c r="N6" s="126"/>
      <c r="O6" s="126" t="s">
        <v>98</v>
      </c>
      <c r="P6" s="126"/>
    </row>
    <row r="7" spans="1:16" ht="7.5" customHeight="1">
      <c r="A7" s="125"/>
      <c r="B7" s="125"/>
      <c r="C7" s="153"/>
      <c r="D7" s="153"/>
      <c r="E7" s="153"/>
      <c r="F7" s="153"/>
      <c r="G7" s="153"/>
      <c r="H7" s="153"/>
      <c r="I7" s="126"/>
      <c r="J7" s="126"/>
      <c r="K7" s="130"/>
      <c r="L7" s="130"/>
      <c r="M7" s="126"/>
      <c r="N7" s="126"/>
      <c r="O7" s="126"/>
      <c r="P7" s="126"/>
    </row>
    <row r="8" spans="1:16" ht="11.25" customHeight="1">
      <c r="A8" s="125"/>
      <c r="B8" s="125"/>
      <c r="C8" s="153"/>
      <c r="D8" s="153"/>
      <c r="E8" s="153"/>
      <c r="F8" s="153"/>
      <c r="G8" s="153"/>
      <c r="H8" s="153"/>
      <c r="I8" s="126"/>
      <c r="J8" s="126"/>
      <c r="K8" s="130"/>
      <c r="L8" s="130"/>
      <c r="M8" s="126"/>
      <c r="N8" s="126"/>
      <c r="O8" s="126"/>
      <c r="P8" s="126"/>
    </row>
    <row r="9" spans="1:16" hidden="1">
      <c r="A9" s="125"/>
      <c r="B9" s="125"/>
      <c r="C9" s="153"/>
      <c r="D9" s="153"/>
      <c r="E9" s="153"/>
      <c r="F9" s="153"/>
      <c r="G9" s="153"/>
      <c r="H9" s="153"/>
      <c r="I9" s="126"/>
      <c r="J9" s="126"/>
      <c r="K9" s="130"/>
      <c r="L9" s="130"/>
      <c r="M9" s="126"/>
      <c r="N9" s="126"/>
      <c r="O9" s="126"/>
      <c r="P9" s="126"/>
    </row>
    <row r="10" spans="1:16">
      <c r="A10" s="125"/>
      <c r="B10" s="125"/>
      <c r="C10" s="131" t="s">
        <v>99</v>
      </c>
      <c r="D10" s="131"/>
      <c r="E10" s="131" t="s">
        <v>100</v>
      </c>
      <c r="F10" s="131"/>
      <c r="G10" s="131" t="s">
        <v>101</v>
      </c>
      <c r="H10" s="131"/>
      <c r="I10" s="131" t="s">
        <v>102</v>
      </c>
      <c r="J10" s="131"/>
      <c r="K10" s="131" t="s">
        <v>103</v>
      </c>
      <c r="L10" s="131"/>
      <c r="M10" s="131" t="s">
        <v>104</v>
      </c>
      <c r="N10" s="131"/>
      <c r="O10" s="125" t="s">
        <v>105</v>
      </c>
      <c r="P10" s="125"/>
    </row>
    <row r="11" spans="1:16">
      <c r="A11" s="36" t="s">
        <v>106</v>
      </c>
      <c r="B11" s="37">
        <v>1</v>
      </c>
      <c r="C11" s="132">
        <v>1183450</v>
      </c>
      <c r="D11" s="132"/>
      <c r="E11" s="132">
        <v>1156000</v>
      </c>
      <c r="F11" s="132"/>
      <c r="G11" s="132">
        <v>3900000</v>
      </c>
      <c r="H11" s="132"/>
      <c r="I11" s="132">
        <v>3927450</v>
      </c>
      <c r="J11" s="132"/>
      <c r="K11" s="132">
        <v>3900000</v>
      </c>
      <c r="L11" s="132"/>
      <c r="M11" s="132"/>
      <c r="N11" s="132"/>
      <c r="O11" s="132">
        <v>27450</v>
      </c>
      <c r="P11" s="132"/>
    </row>
    <row r="12" spans="1:16">
      <c r="A12" s="36" t="s">
        <v>107</v>
      </c>
      <c r="B12" s="37" t="s">
        <v>108</v>
      </c>
      <c r="C12" s="151">
        <v>3181700</v>
      </c>
      <c r="D12" s="151"/>
      <c r="E12" s="151">
        <v>1310813</v>
      </c>
      <c r="F12" s="151"/>
      <c r="G12" s="151">
        <f>SUM(G13+G14+G15+G16+G17+G18+G19+G20+G21+G22+G23+G24+G25+G26+G27+G28+G29+G30+G31)</f>
        <v>10001424</v>
      </c>
      <c r="H12" s="151"/>
      <c r="I12" s="151">
        <f t="shared" ref="I12" si="0">SUM(I13+I14+I15+I16+I17+I18+I19+I20+I21+I22+I23+I24+I25+I26+I27+I28+I29+I30+I31)</f>
        <v>11687145</v>
      </c>
      <c r="J12" s="151"/>
      <c r="K12" s="151">
        <f t="shared" ref="K12" si="1">SUM(K13+K14+K15+K16+K17+K18+K19+K20+K21+K22+K23+K24+K25+K26+K27+K28+K29+K30+K31)</f>
        <v>573000</v>
      </c>
      <c r="L12" s="151"/>
      <c r="M12" s="151">
        <f t="shared" ref="M12" si="2">SUM(M13+M14+M15+M16+M17+M18+M19+M20+M21+M22+M23+M24+M25+M26+M27+M28+M29+M30+M31)</f>
        <v>1711421</v>
      </c>
      <c r="N12" s="151"/>
      <c r="O12" s="151">
        <f t="shared" ref="O12" si="3">SUM(O13+O14+O15+O16+O17+O18+O19+O20+O21+O22+O23+O24+O25+O26+O27+O28+O29+O30+O31)</f>
        <v>100000</v>
      </c>
      <c r="P12" s="151"/>
    </row>
    <row r="13" spans="1:16">
      <c r="A13" s="57" t="s">
        <v>109</v>
      </c>
      <c r="B13" s="41"/>
      <c r="C13" s="132"/>
      <c r="D13" s="132"/>
      <c r="E13" s="132"/>
      <c r="F13" s="132"/>
      <c r="G13" s="132"/>
      <c r="H13" s="132"/>
      <c r="I13" s="132">
        <v>0</v>
      </c>
      <c r="J13" s="132"/>
      <c r="K13" s="132">
        <v>0</v>
      </c>
      <c r="L13" s="132"/>
      <c r="M13" s="133"/>
      <c r="N13" s="134"/>
      <c r="O13" s="132"/>
      <c r="P13" s="132"/>
    </row>
    <row r="14" spans="1:16">
      <c r="A14" s="39" t="s">
        <v>110</v>
      </c>
      <c r="B14" s="41">
        <v>3</v>
      </c>
      <c r="C14" s="132"/>
      <c r="D14" s="132"/>
      <c r="E14" s="132"/>
      <c r="F14" s="132"/>
      <c r="G14" s="132"/>
      <c r="H14" s="132"/>
      <c r="I14" s="132"/>
      <c r="J14" s="132"/>
      <c r="K14" s="132"/>
      <c r="L14" s="132"/>
      <c r="M14" s="133"/>
      <c r="N14" s="134"/>
      <c r="O14" s="132"/>
      <c r="P14" s="132"/>
    </row>
    <row r="15" spans="1:16">
      <c r="A15" s="39" t="s">
        <v>111</v>
      </c>
      <c r="B15" s="41">
        <v>4</v>
      </c>
      <c r="C15" s="132"/>
      <c r="D15" s="132"/>
      <c r="E15" s="132"/>
      <c r="F15" s="132"/>
      <c r="G15" s="132">
        <v>4942578</v>
      </c>
      <c r="H15" s="132"/>
      <c r="I15" s="132">
        <v>4942578</v>
      </c>
      <c r="J15" s="132"/>
      <c r="K15" s="132">
        <v>0</v>
      </c>
      <c r="L15" s="132"/>
      <c r="M15" s="133"/>
      <c r="N15" s="134"/>
      <c r="O15" s="132"/>
      <c r="P15" s="132"/>
    </row>
    <row r="16" spans="1:16">
      <c r="A16" s="39" t="s">
        <v>112</v>
      </c>
      <c r="B16" s="41">
        <v>5</v>
      </c>
      <c r="C16" s="132">
        <v>606000</v>
      </c>
      <c r="D16" s="132"/>
      <c r="E16" s="132">
        <v>606000</v>
      </c>
      <c r="F16" s="132"/>
      <c r="G16" s="132">
        <v>4360146</v>
      </c>
      <c r="H16" s="132"/>
      <c r="I16" s="132">
        <v>4360146</v>
      </c>
      <c r="J16" s="132"/>
      <c r="K16" s="132"/>
      <c r="L16" s="132"/>
      <c r="M16" s="133"/>
      <c r="N16" s="134"/>
      <c r="O16" s="132"/>
      <c r="P16" s="132"/>
    </row>
    <row r="17" spans="1:16">
      <c r="A17" s="39" t="s">
        <v>113</v>
      </c>
      <c r="B17" s="41"/>
      <c r="C17" s="132"/>
      <c r="D17" s="132"/>
      <c r="E17" s="132"/>
      <c r="F17" s="132"/>
      <c r="G17" s="132"/>
      <c r="H17" s="132"/>
      <c r="I17" s="132">
        <v>0</v>
      </c>
      <c r="J17" s="132"/>
      <c r="K17" s="132">
        <v>0</v>
      </c>
      <c r="L17" s="132"/>
      <c r="M17" s="133"/>
      <c r="N17" s="134"/>
      <c r="O17" s="132"/>
      <c r="P17" s="132"/>
    </row>
    <row r="18" spans="1:16">
      <c r="A18" s="36" t="s">
        <v>114</v>
      </c>
      <c r="B18" s="41">
        <v>6</v>
      </c>
      <c r="C18" s="132">
        <v>0</v>
      </c>
      <c r="D18" s="132"/>
      <c r="E18" s="132">
        <v>0</v>
      </c>
      <c r="F18" s="132"/>
      <c r="G18" s="132">
        <v>0</v>
      </c>
      <c r="H18" s="132"/>
      <c r="I18" s="132">
        <v>0</v>
      </c>
      <c r="J18" s="132"/>
      <c r="K18" s="132">
        <v>0</v>
      </c>
      <c r="L18" s="132"/>
      <c r="M18" s="133">
        <v>0</v>
      </c>
      <c r="N18" s="134"/>
      <c r="O18" s="132">
        <v>0</v>
      </c>
      <c r="P18" s="132"/>
    </row>
    <row r="19" spans="1:16">
      <c r="A19" s="36" t="s">
        <v>115</v>
      </c>
      <c r="B19" s="41">
        <v>7</v>
      </c>
      <c r="C19" s="132">
        <v>505387</v>
      </c>
      <c r="D19" s="132"/>
      <c r="E19" s="132">
        <v>178066</v>
      </c>
      <c r="F19" s="132"/>
      <c r="G19" s="132"/>
      <c r="H19" s="132"/>
      <c r="I19" s="132">
        <v>327321</v>
      </c>
      <c r="J19" s="132"/>
      <c r="K19" s="132"/>
      <c r="L19" s="132"/>
      <c r="M19" s="133">
        <v>327321</v>
      </c>
      <c r="N19" s="134"/>
      <c r="O19" s="132"/>
      <c r="P19" s="132"/>
    </row>
    <row r="20" spans="1:16">
      <c r="A20" s="36" t="s">
        <v>116</v>
      </c>
      <c r="B20" s="41">
        <v>8</v>
      </c>
      <c r="C20" s="132"/>
      <c r="D20" s="132"/>
      <c r="E20" s="132"/>
      <c r="F20" s="132"/>
      <c r="G20" s="132">
        <v>287100</v>
      </c>
      <c r="H20" s="132"/>
      <c r="I20" s="132">
        <v>287100</v>
      </c>
      <c r="J20" s="132"/>
      <c r="K20" s="132">
        <v>287100</v>
      </c>
      <c r="L20" s="132"/>
      <c r="M20" s="133"/>
      <c r="N20" s="134"/>
      <c r="O20" s="132"/>
      <c r="P20" s="132"/>
    </row>
    <row r="21" spans="1:16">
      <c r="A21" s="36" t="s">
        <v>117</v>
      </c>
      <c r="B21" s="41">
        <v>9</v>
      </c>
      <c r="C21" s="132"/>
      <c r="D21" s="132"/>
      <c r="E21" s="132"/>
      <c r="F21" s="132"/>
      <c r="G21" s="132"/>
      <c r="H21" s="132"/>
      <c r="I21" s="132"/>
      <c r="J21" s="132"/>
      <c r="K21" s="132"/>
      <c r="L21" s="132"/>
      <c r="M21" s="133"/>
      <c r="N21" s="134"/>
      <c r="O21" s="132"/>
      <c r="P21" s="132"/>
    </row>
    <row r="22" spans="1:16">
      <c r="A22" s="36" t="s">
        <v>118</v>
      </c>
      <c r="B22" s="41">
        <v>10</v>
      </c>
      <c r="C22" s="132"/>
      <c r="D22" s="132"/>
      <c r="E22" s="132"/>
      <c r="F22" s="132"/>
      <c r="G22" s="132"/>
      <c r="H22" s="132"/>
      <c r="I22" s="132"/>
      <c r="J22" s="132"/>
      <c r="K22" s="132"/>
      <c r="L22" s="132"/>
      <c r="M22" s="133"/>
      <c r="N22" s="134"/>
      <c r="O22" s="132"/>
      <c r="P22" s="132"/>
    </row>
    <row r="23" spans="1:16">
      <c r="A23" s="36" t="s">
        <v>119</v>
      </c>
      <c r="B23" s="41">
        <v>11</v>
      </c>
      <c r="C23" s="132">
        <v>235500</v>
      </c>
      <c r="D23" s="132"/>
      <c r="E23" s="132">
        <v>198100</v>
      </c>
      <c r="F23" s="132"/>
      <c r="G23" s="132">
        <v>248500</v>
      </c>
      <c r="H23" s="132"/>
      <c r="I23" s="132">
        <v>285900</v>
      </c>
      <c r="J23" s="132"/>
      <c r="K23" s="132">
        <v>285900</v>
      </c>
      <c r="L23" s="132"/>
      <c r="M23" s="133"/>
      <c r="N23" s="134"/>
      <c r="O23" s="132"/>
      <c r="P23" s="132"/>
    </row>
    <row r="24" spans="1:16">
      <c r="A24" s="36" t="s">
        <v>120</v>
      </c>
      <c r="B24" s="41">
        <v>14</v>
      </c>
      <c r="C24" s="132">
        <v>167000</v>
      </c>
      <c r="D24" s="132"/>
      <c r="E24" s="132">
        <v>0</v>
      </c>
      <c r="F24" s="132"/>
      <c r="G24" s="132">
        <v>0</v>
      </c>
      <c r="H24" s="132"/>
      <c r="I24" s="132">
        <v>167000</v>
      </c>
      <c r="J24" s="132"/>
      <c r="K24" s="132"/>
      <c r="L24" s="132"/>
      <c r="M24" s="133">
        <v>167000</v>
      </c>
      <c r="N24" s="134"/>
      <c r="O24" s="132"/>
      <c r="P24" s="132"/>
    </row>
    <row r="25" spans="1:16">
      <c r="A25" s="36" t="s">
        <v>121</v>
      </c>
      <c r="B25" s="41">
        <v>15</v>
      </c>
      <c r="C25" s="132">
        <v>654000</v>
      </c>
      <c r="D25" s="132"/>
      <c r="E25" s="132"/>
      <c r="F25" s="132"/>
      <c r="G25" s="132">
        <v>163100</v>
      </c>
      <c r="H25" s="132"/>
      <c r="I25" s="132">
        <v>817100</v>
      </c>
      <c r="J25" s="132"/>
      <c r="K25" s="132"/>
      <c r="L25" s="132"/>
      <c r="M25" s="133">
        <v>817100</v>
      </c>
      <c r="N25" s="134"/>
      <c r="O25" s="132"/>
      <c r="P25" s="132"/>
    </row>
    <row r="26" spans="1:16">
      <c r="A26" s="40" t="s">
        <v>122</v>
      </c>
      <c r="B26" s="41">
        <v>16</v>
      </c>
      <c r="C26" s="133"/>
      <c r="D26" s="134"/>
      <c r="E26" s="132"/>
      <c r="F26" s="132"/>
      <c r="G26" s="132"/>
      <c r="H26" s="132"/>
      <c r="I26" s="132"/>
      <c r="J26" s="132"/>
      <c r="K26" s="132"/>
      <c r="L26" s="132"/>
      <c r="M26" s="133"/>
      <c r="N26" s="134"/>
      <c r="O26" s="132"/>
      <c r="P26" s="132"/>
    </row>
    <row r="27" spans="1:16">
      <c r="A27" s="40" t="s">
        <v>123</v>
      </c>
      <c r="B27" s="41">
        <v>17</v>
      </c>
      <c r="C27" s="132"/>
      <c r="D27" s="132"/>
      <c r="E27" s="132"/>
      <c r="F27" s="132"/>
      <c r="G27" s="132"/>
      <c r="H27" s="132"/>
      <c r="I27" s="132"/>
      <c r="J27" s="132"/>
      <c r="K27" s="132"/>
      <c r="L27" s="132"/>
      <c r="M27" s="133"/>
      <c r="N27" s="134"/>
      <c r="O27" s="132"/>
      <c r="P27" s="132"/>
    </row>
    <row r="28" spans="1:16">
      <c r="A28" s="36" t="s">
        <v>124</v>
      </c>
      <c r="B28" s="41">
        <v>18</v>
      </c>
      <c r="C28" s="132">
        <v>340000</v>
      </c>
      <c r="D28" s="132"/>
      <c r="E28" s="132">
        <v>240000</v>
      </c>
      <c r="F28" s="132"/>
      <c r="G28" s="132"/>
      <c r="H28" s="132"/>
      <c r="I28" s="132">
        <v>100000</v>
      </c>
      <c r="J28" s="132"/>
      <c r="K28" s="132"/>
      <c r="L28" s="132"/>
      <c r="M28" s="133"/>
      <c r="N28" s="134"/>
      <c r="O28" s="125">
        <v>100000</v>
      </c>
      <c r="P28" s="125"/>
    </row>
    <row r="29" spans="1:16">
      <c r="A29" s="36" t="s">
        <v>125</v>
      </c>
      <c r="B29" s="41">
        <v>19</v>
      </c>
      <c r="C29" s="132"/>
      <c r="D29" s="132"/>
      <c r="E29" s="132"/>
      <c r="F29" s="132"/>
      <c r="G29" s="132"/>
      <c r="H29" s="132"/>
      <c r="I29" s="132"/>
      <c r="J29" s="132"/>
      <c r="K29" s="132"/>
      <c r="L29" s="132"/>
      <c r="M29" s="133"/>
      <c r="N29" s="134"/>
      <c r="O29" s="125"/>
      <c r="P29" s="125"/>
    </row>
    <row r="30" spans="1:16">
      <c r="A30" s="36" t="s">
        <v>126</v>
      </c>
      <c r="B30" s="41">
        <v>20</v>
      </c>
      <c r="C30" s="132"/>
      <c r="D30" s="132"/>
      <c r="E30" s="132"/>
      <c r="F30" s="132"/>
      <c r="G30" s="132"/>
      <c r="H30" s="132"/>
      <c r="I30" s="132"/>
      <c r="J30" s="132"/>
      <c r="K30" s="132"/>
      <c r="L30" s="132"/>
      <c r="M30" s="133"/>
      <c r="N30" s="134"/>
      <c r="O30" s="125"/>
      <c r="P30" s="125"/>
    </row>
    <row r="31" spans="1:16">
      <c r="A31" s="36" t="s">
        <v>127</v>
      </c>
      <c r="B31" s="41">
        <v>21</v>
      </c>
      <c r="C31" s="133">
        <v>400000</v>
      </c>
      <c r="D31" s="134"/>
      <c r="E31" s="133"/>
      <c r="F31" s="134"/>
      <c r="G31" s="133"/>
      <c r="H31" s="134"/>
      <c r="I31" s="133">
        <v>400000</v>
      </c>
      <c r="J31" s="134"/>
      <c r="K31" s="133"/>
      <c r="L31" s="134"/>
      <c r="M31" s="133">
        <v>400000</v>
      </c>
      <c r="N31" s="134"/>
      <c r="O31" s="136"/>
      <c r="P31" s="137"/>
    </row>
    <row r="32" spans="1:16" ht="15.75" customHeight="1">
      <c r="A32" s="138" t="s">
        <v>158</v>
      </c>
      <c r="B32" s="138"/>
      <c r="C32" s="138"/>
      <c r="D32" s="138"/>
      <c r="E32" s="138"/>
      <c r="F32" s="138"/>
      <c r="G32" s="138"/>
      <c r="H32" s="138"/>
      <c r="I32" s="138"/>
      <c r="J32" s="138"/>
      <c r="K32" s="138"/>
      <c r="L32" s="138"/>
      <c r="M32" s="138"/>
      <c r="N32" s="138"/>
      <c r="O32" s="138"/>
      <c r="P32" s="138"/>
    </row>
    <row r="33" spans="1:16" ht="21" customHeight="1">
      <c r="A33" s="139" t="s">
        <v>159</v>
      </c>
      <c r="B33" s="139"/>
      <c r="C33" s="139"/>
      <c r="D33" s="139"/>
      <c r="E33" s="139"/>
      <c r="F33" s="139"/>
      <c r="G33" s="139"/>
      <c r="H33" s="139"/>
      <c r="I33" s="139"/>
      <c r="J33" s="139"/>
      <c r="K33" s="139"/>
      <c r="L33" s="139"/>
      <c r="M33" s="139"/>
      <c r="N33" s="139"/>
      <c r="O33" s="139"/>
      <c r="P33" s="139"/>
    </row>
    <row r="34" spans="1:16" ht="15.75">
      <c r="A34" s="135" t="s">
        <v>160</v>
      </c>
      <c r="B34" s="135"/>
      <c r="C34" s="135"/>
      <c r="D34" s="135"/>
      <c r="E34" s="135"/>
      <c r="F34" s="135"/>
      <c r="G34" s="135"/>
      <c r="H34" s="135"/>
      <c r="I34" s="135"/>
      <c r="J34" s="135"/>
      <c r="K34" s="135"/>
      <c r="L34" s="135"/>
      <c r="M34" s="135"/>
      <c r="N34" s="135"/>
      <c r="O34" s="135"/>
      <c r="P34" s="135"/>
    </row>
  </sheetData>
  <mergeCells count="170">
    <mergeCell ref="J1:P1"/>
    <mergeCell ref="J2:P2"/>
    <mergeCell ref="A3:P3"/>
    <mergeCell ref="N4:P4"/>
    <mergeCell ref="A5:B10"/>
    <mergeCell ref="C5:D9"/>
    <mergeCell ref="E5:F9"/>
    <mergeCell ref="G5:H9"/>
    <mergeCell ref="I5:P5"/>
    <mergeCell ref="I6:J9"/>
    <mergeCell ref="K6:L9"/>
    <mergeCell ref="M6:N9"/>
    <mergeCell ref="O6:P9"/>
    <mergeCell ref="C10:D10"/>
    <mergeCell ref="E10:F10"/>
    <mergeCell ref="G10:H10"/>
    <mergeCell ref="I10:J10"/>
    <mergeCell ref="K10:L10"/>
    <mergeCell ref="M10:N10"/>
    <mergeCell ref="O10:P10"/>
    <mergeCell ref="O11:P11"/>
    <mergeCell ref="C12:D12"/>
    <mergeCell ref="E12:F12"/>
    <mergeCell ref="G12:H12"/>
    <mergeCell ref="I12:J12"/>
    <mergeCell ref="K12:L12"/>
    <mergeCell ref="M12:N12"/>
    <mergeCell ref="O12:P12"/>
    <mergeCell ref="C11:D11"/>
    <mergeCell ref="E11:F11"/>
    <mergeCell ref="G11:H11"/>
    <mergeCell ref="I11:J11"/>
    <mergeCell ref="K11:L11"/>
    <mergeCell ref="M11:N11"/>
    <mergeCell ref="O13:P13"/>
    <mergeCell ref="C14:D14"/>
    <mergeCell ref="E14:F14"/>
    <mergeCell ref="G14:H14"/>
    <mergeCell ref="I14:J14"/>
    <mergeCell ref="K14:L14"/>
    <mergeCell ref="M14:N14"/>
    <mergeCell ref="O14:P14"/>
    <mergeCell ref="C13:D13"/>
    <mergeCell ref="E13:F13"/>
    <mergeCell ref="G13:H13"/>
    <mergeCell ref="I13:J13"/>
    <mergeCell ref="K13:L13"/>
    <mergeCell ref="M13:N13"/>
    <mergeCell ref="O15:P15"/>
    <mergeCell ref="C16:D16"/>
    <mergeCell ref="E16:F16"/>
    <mergeCell ref="G16:H16"/>
    <mergeCell ref="I16:J16"/>
    <mergeCell ref="K16:L16"/>
    <mergeCell ref="M16:N16"/>
    <mergeCell ref="O16:P16"/>
    <mergeCell ref="C15:D15"/>
    <mergeCell ref="E15:F15"/>
    <mergeCell ref="G15:H15"/>
    <mergeCell ref="I15:J15"/>
    <mergeCell ref="K15:L15"/>
    <mergeCell ref="M15:N15"/>
    <mergeCell ref="O17:P17"/>
    <mergeCell ref="C18:D18"/>
    <mergeCell ref="E18:F18"/>
    <mergeCell ref="G18:H18"/>
    <mergeCell ref="I18:J18"/>
    <mergeCell ref="K18:L18"/>
    <mergeCell ref="M18:N18"/>
    <mergeCell ref="O18:P18"/>
    <mergeCell ref="C17:D17"/>
    <mergeCell ref="E17:F17"/>
    <mergeCell ref="G17:H17"/>
    <mergeCell ref="I17:J17"/>
    <mergeCell ref="K17:L17"/>
    <mergeCell ref="M17:N17"/>
    <mergeCell ref="O19:P19"/>
    <mergeCell ref="C20:D20"/>
    <mergeCell ref="E20:F20"/>
    <mergeCell ref="G20:H20"/>
    <mergeCell ref="I20:J20"/>
    <mergeCell ref="K20:L20"/>
    <mergeCell ref="M20:N20"/>
    <mergeCell ref="O20:P20"/>
    <mergeCell ref="C19:D19"/>
    <mergeCell ref="E19:F19"/>
    <mergeCell ref="G19:H19"/>
    <mergeCell ref="I19:J19"/>
    <mergeCell ref="K19:L19"/>
    <mergeCell ref="M19:N19"/>
    <mergeCell ref="O21:P21"/>
    <mergeCell ref="C22:D22"/>
    <mergeCell ref="E22:F22"/>
    <mergeCell ref="G22:H22"/>
    <mergeCell ref="I22:J22"/>
    <mergeCell ref="K22:L22"/>
    <mergeCell ref="M22:N22"/>
    <mergeCell ref="O22:P22"/>
    <mergeCell ref="C21:D21"/>
    <mergeCell ref="E21:F21"/>
    <mergeCell ref="G21:H21"/>
    <mergeCell ref="I21:J21"/>
    <mergeCell ref="K21:L21"/>
    <mergeCell ref="M21:N21"/>
    <mergeCell ref="O23:P23"/>
    <mergeCell ref="C24:D24"/>
    <mergeCell ref="E24:F24"/>
    <mergeCell ref="G24:H24"/>
    <mergeCell ref="I24:J24"/>
    <mergeCell ref="K24:L24"/>
    <mergeCell ref="M24:N24"/>
    <mergeCell ref="O24:P24"/>
    <mergeCell ref="C23:D23"/>
    <mergeCell ref="E23:F23"/>
    <mergeCell ref="G23:H23"/>
    <mergeCell ref="I23:J23"/>
    <mergeCell ref="K23:L23"/>
    <mergeCell ref="M23:N23"/>
    <mergeCell ref="O25:P25"/>
    <mergeCell ref="C26:D26"/>
    <mergeCell ref="E26:F26"/>
    <mergeCell ref="G26:H26"/>
    <mergeCell ref="I26:J26"/>
    <mergeCell ref="K26:L26"/>
    <mergeCell ref="M26:N26"/>
    <mergeCell ref="O26:P26"/>
    <mergeCell ref="C25:D25"/>
    <mergeCell ref="E25:F25"/>
    <mergeCell ref="G25:H25"/>
    <mergeCell ref="I25:J25"/>
    <mergeCell ref="K25:L25"/>
    <mergeCell ref="M25:N25"/>
    <mergeCell ref="O27:P27"/>
    <mergeCell ref="C28:D28"/>
    <mergeCell ref="E28:F28"/>
    <mergeCell ref="G28:H28"/>
    <mergeCell ref="I28:J28"/>
    <mergeCell ref="K28:L28"/>
    <mergeCell ref="M28:N28"/>
    <mergeCell ref="O28:P28"/>
    <mergeCell ref="C27:D27"/>
    <mergeCell ref="E27:F27"/>
    <mergeCell ref="G27:H27"/>
    <mergeCell ref="I27:J27"/>
    <mergeCell ref="K27:L27"/>
    <mergeCell ref="M27:N27"/>
    <mergeCell ref="O29:P29"/>
    <mergeCell ref="C30:D30"/>
    <mergeCell ref="E30:F30"/>
    <mergeCell ref="G30:H30"/>
    <mergeCell ref="I30:J30"/>
    <mergeCell ref="K30:L30"/>
    <mergeCell ref="M30:N30"/>
    <mergeCell ref="O30:P30"/>
    <mergeCell ref="C29:D29"/>
    <mergeCell ref="E29:F29"/>
    <mergeCell ref="G29:H29"/>
    <mergeCell ref="I29:J29"/>
    <mergeCell ref="K29:L29"/>
    <mergeCell ref="M29:N29"/>
    <mergeCell ref="O31:P31"/>
    <mergeCell ref="A32:P32"/>
    <mergeCell ref="A33:P33"/>
    <mergeCell ref="A34:P34"/>
    <mergeCell ref="C31:D31"/>
    <mergeCell ref="E31:F31"/>
    <mergeCell ref="G31:H31"/>
    <mergeCell ref="I31:J31"/>
    <mergeCell ref="K31:L31"/>
    <mergeCell ref="M31:N3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4"/>
  <sheetViews>
    <sheetView topLeftCell="A37" workbookViewId="0">
      <selection activeCell="B54" sqref="B54"/>
    </sheetView>
  </sheetViews>
  <sheetFormatPr defaultRowHeight="15"/>
  <cols>
    <col min="1" max="1" width="57.42578125" customWidth="1"/>
    <col min="2" max="2" width="12" customWidth="1"/>
    <col min="3" max="3" width="12.28515625" customWidth="1"/>
    <col min="4" max="4" width="14.28515625" customWidth="1"/>
    <col min="5" max="5" width="12.140625" customWidth="1"/>
    <col min="7" max="7" width="4.28515625" customWidth="1"/>
  </cols>
  <sheetData>
    <row r="2" spans="1:8" ht="15.75">
      <c r="A2" s="120" t="s">
        <v>167</v>
      </c>
      <c r="B2" s="120"/>
      <c r="C2" s="120"/>
      <c r="D2" s="120"/>
      <c r="E2" s="120"/>
    </row>
    <row r="3" spans="1:8">
      <c r="A3" s="3"/>
      <c r="B3" s="4"/>
      <c r="C3" s="4"/>
      <c r="D3" s="4"/>
    </row>
    <row r="4" spans="1:8">
      <c r="A4" s="59" t="s">
        <v>82</v>
      </c>
      <c r="B4" s="4"/>
      <c r="C4" s="4"/>
      <c r="D4" s="29" t="s">
        <v>81</v>
      </c>
    </row>
    <row r="5" spans="1:8" ht="31.5">
      <c r="A5" s="19" t="s">
        <v>78</v>
      </c>
      <c r="B5" s="2" t="s">
        <v>79</v>
      </c>
      <c r="C5" s="2" t="s">
        <v>80</v>
      </c>
      <c r="D5" s="1" t="s">
        <v>0</v>
      </c>
      <c r="E5" s="28" t="s">
        <v>69</v>
      </c>
    </row>
    <row r="6" spans="1:8">
      <c r="A6" s="9" t="s">
        <v>1</v>
      </c>
      <c r="B6" s="2">
        <v>0</v>
      </c>
      <c r="C6" s="2">
        <v>0</v>
      </c>
      <c r="D6" s="1"/>
      <c r="E6" s="20"/>
    </row>
    <row r="7" spans="1:8">
      <c r="A7" s="10" t="s">
        <v>2</v>
      </c>
      <c r="B7" s="5">
        <v>259140200</v>
      </c>
      <c r="C7" s="5">
        <f>+C8</f>
        <v>258323059</v>
      </c>
      <c r="D7" s="5">
        <f>+D8</f>
        <v>817141</v>
      </c>
      <c r="E7" s="20"/>
    </row>
    <row r="8" spans="1:8">
      <c r="A8" s="10" t="s">
        <v>3</v>
      </c>
      <c r="B8" s="5">
        <v>259140200</v>
      </c>
      <c r="C8" s="5">
        <f>+C9+C59+C56</f>
        <v>258323059</v>
      </c>
      <c r="D8" s="5">
        <f>+D9+D59+D56</f>
        <v>817141</v>
      </c>
      <c r="E8" s="5"/>
    </row>
    <row r="9" spans="1:8">
      <c r="A9" s="10" t="s">
        <v>4</v>
      </c>
      <c r="B9" s="5">
        <f>+B10+B15+B21+B26+B33+B36+B40+B44+B53</f>
        <v>259140200</v>
      </c>
      <c r="C9" s="5">
        <f>+C10+C15+C21+C26+C33+C36+C40+C44+C53</f>
        <v>258323059</v>
      </c>
      <c r="D9" s="5">
        <f>+D10+D15+D21+D26+D33+D36+D40+D44+D53</f>
        <v>817141</v>
      </c>
      <c r="E9" s="5"/>
    </row>
    <row r="10" spans="1:8">
      <c r="A10" s="10" t="s">
        <v>5</v>
      </c>
      <c r="B10" s="5">
        <f>+SUM(B11:B14)</f>
        <v>207845800</v>
      </c>
      <c r="C10" s="5">
        <f>+SUM(C11:C14)</f>
        <v>207579770</v>
      </c>
      <c r="D10" s="5">
        <f>+SUM(D11:D14)</f>
        <v>266030</v>
      </c>
      <c r="E10" s="20"/>
    </row>
    <row r="11" spans="1:8" ht="18" customHeight="1">
      <c r="A11" s="11" t="s">
        <v>6</v>
      </c>
      <c r="B11" s="6">
        <v>187684800</v>
      </c>
      <c r="C11" s="6">
        <v>188280780</v>
      </c>
      <c r="D11" s="16">
        <f>SUM(B11-C11)</f>
        <v>-595980</v>
      </c>
      <c r="E11" s="31"/>
    </row>
    <row r="12" spans="1:8">
      <c r="A12" s="11" t="s">
        <v>7</v>
      </c>
      <c r="B12" s="6">
        <v>8469800</v>
      </c>
      <c r="C12" s="6">
        <v>7541860</v>
      </c>
      <c r="D12" s="16">
        <f t="shared" ref="D12:D14" si="0">SUM(B12-C12)</f>
        <v>927940</v>
      </c>
      <c r="E12" s="20"/>
    </row>
    <row r="13" spans="1:8">
      <c r="A13" s="11" t="s">
        <v>8</v>
      </c>
      <c r="B13" s="6">
        <v>11691200</v>
      </c>
      <c r="C13" s="6">
        <v>11757130</v>
      </c>
      <c r="D13" s="16">
        <f t="shared" si="0"/>
        <v>-65930</v>
      </c>
      <c r="E13" s="20"/>
    </row>
    <row r="14" spans="1:8">
      <c r="A14" s="11" t="s">
        <v>9</v>
      </c>
      <c r="B14" s="6"/>
      <c r="C14" s="6"/>
      <c r="D14" s="16">
        <f t="shared" si="0"/>
        <v>0</v>
      </c>
      <c r="E14" s="20"/>
    </row>
    <row r="15" spans="1:8">
      <c r="A15" s="10" t="s">
        <v>10</v>
      </c>
      <c r="B15" s="5">
        <f>+SUM(B16:B20)</f>
        <v>22822400</v>
      </c>
      <c r="C15" s="5">
        <f>+SUM(C16:C20)</f>
        <v>22822400</v>
      </c>
      <c r="D15" s="5">
        <f>+SUM(D16:D20)</f>
        <v>0</v>
      </c>
      <c r="E15" s="20"/>
    </row>
    <row r="16" spans="1:8">
      <c r="A16" s="11" t="s">
        <v>11</v>
      </c>
      <c r="B16" s="6">
        <v>14523345</v>
      </c>
      <c r="C16" s="6">
        <v>14523345</v>
      </c>
      <c r="D16" s="16">
        <f>SUM(B16-C16)</f>
        <v>0</v>
      </c>
      <c r="E16" s="20"/>
      <c r="H16" s="56"/>
    </row>
    <row r="17" spans="1:8">
      <c r="A17" s="11" t="s">
        <v>12</v>
      </c>
      <c r="B17" s="6">
        <v>1659811</v>
      </c>
      <c r="C17" s="6">
        <v>1659811</v>
      </c>
      <c r="D17" s="16">
        <f t="shared" ref="D17:D20" si="1">SUM(B17-C17)</f>
        <v>0</v>
      </c>
      <c r="E17" s="20"/>
      <c r="H17" s="56"/>
    </row>
    <row r="18" spans="1:8">
      <c r="A18" s="11" t="s">
        <v>13</v>
      </c>
      <c r="B18" s="6">
        <v>2074764</v>
      </c>
      <c r="C18" s="6">
        <v>2074764</v>
      </c>
      <c r="D18" s="16">
        <f t="shared" si="1"/>
        <v>0</v>
      </c>
      <c r="E18" s="20"/>
      <c r="H18" s="56"/>
    </row>
    <row r="19" spans="1:8">
      <c r="A19" s="11" t="s">
        <v>14</v>
      </c>
      <c r="B19" s="6">
        <v>414953</v>
      </c>
      <c r="C19" s="6">
        <v>414953</v>
      </c>
      <c r="D19" s="16">
        <f t="shared" si="1"/>
        <v>0</v>
      </c>
      <c r="E19" s="20"/>
      <c r="H19" s="56"/>
    </row>
    <row r="20" spans="1:8">
      <c r="A20" s="11" t="s">
        <v>15</v>
      </c>
      <c r="B20" s="6">
        <v>4149527</v>
      </c>
      <c r="C20" s="6">
        <v>4149527</v>
      </c>
      <c r="D20" s="16">
        <f t="shared" si="1"/>
        <v>0</v>
      </c>
      <c r="E20" s="20"/>
      <c r="H20" s="56"/>
    </row>
    <row r="21" spans="1:8">
      <c r="A21" s="10" t="s">
        <v>16</v>
      </c>
      <c r="B21" s="5">
        <f>+SUM(B22:B25)</f>
        <v>6749100</v>
      </c>
      <c r="C21" s="5">
        <f>+SUM(C22:C25)</f>
        <v>6411099</v>
      </c>
      <c r="D21" s="5">
        <f>+SUM(D22:D25)</f>
        <v>338001</v>
      </c>
      <c r="E21" s="20"/>
    </row>
    <row r="22" spans="1:8" ht="12.75" customHeight="1">
      <c r="A22" s="11" t="s">
        <v>17</v>
      </c>
      <c r="B22" s="6">
        <v>659700</v>
      </c>
      <c r="C22" s="6">
        <v>791069</v>
      </c>
      <c r="D22" s="16">
        <f>SUM(B22-C22)</f>
        <v>-131369</v>
      </c>
      <c r="E22" s="30"/>
    </row>
    <row r="23" spans="1:8" ht="18.75" customHeight="1">
      <c r="A23" s="11" t="s">
        <v>18</v>
      </c>
      <c r="B23" s="6">
        <v>5412600</v>
      </c>
      <c r="C23" s="6">
        <v>4820328</v>
      </c>
      <c r="D23" s="16">
        <f t="shared" ref="D23:D25" si="2">SUM(B23-C23)</f>
        <v>592272</v>
      </c>
      <c r="E23" s="30"/>
    </row>
    <row r="24" spans="1:8">
      <c r="A24" s="11" t="s">
        <v>19</v>
      </c>
      <c r="B24" s="6">
        <v>676800</v>
      </c>
      <c r="C24" s="6">
        <v>799702</v>
      </c>
      <c r="D24" s="16">
        <f t="shared" si="2"/>
        <v>-122902</v>
      </c>
      <c r="E24" s="32"/>
    </row>
    <row r="25" spans="1:8">
      <c r="A25" s="11" t="s">
        <v>20</v>
      </c>
      <c r="B25" s="8"/>
      <c r="C25" s="6"/>
      <c r="D25" s="16">
        <f t="shared" si="2"/>
        <v>0</v>
      </c>
      <c r="E25" s="20"/>
    </row>
    <row r="26" spans="1:8">
      <c r="A26" s="10" t="s">
        <v>21</v>
      </c>
      <c r="B26" s="5">
        <f>+SUM(B27:B32)</f>
        <v>9757500</v>
      </c>
      <c r="C26" s="5">
        <f>+SUM(C27:C32)</f>
        <v>9754806</v>
      </c>
      <c r="D26" s="5">
        <f>+SUM(D27:D32)</f>
        <v>2694</v>
      </c>
      <c r="E26" s="20"/>
    </row>
    <row r="27" spans="1:8">
      <c r="A27" s="11" t="s">
        <v>22</v>
      </c>
      <c r="B27" s="6">
        <v>2636000</v>
      </c>
      <c r="C27" s="6">
        <v>2653850</v>
      </c>
      <c r="D27" s="16">
        <f>SUM(B27-C27)</f>
        <v>-17850</v>
      </c>
      <c r="E27" s="20"/>
    </row>
    <row r="28" spans="1:8">
      <c r="A28" s="11" t="s">
        <v>23</v>
      </c>
      <c r="B28" s="6">
        <v>2073900</v>
      </c>
      <c r="C28" s="6">
        <v>2552642</v>
      </c>
      <c r="D28" s="16">
        <f t="shared" ref="D28:D32" si="3">SUM(B28-C28)</f>
        <v>-478742</v>
      </c>
      <c r="E28" s="20"/>
    </row>
    <row r="29" spans="1:8">
      <c r="A29" s="11" t="s">
        <v>24</v>
      </c>
      <c r="B29" s="6">
        <v>3928500</v>
      </c>
      <c r="C29" s="6">
        <v>4006064</v>
      </c>
      <c r="D29" s="16">
        <f t="shared" si="3"/>
        <v>-77564</v>
      </c>
      <c r="E29" s="20"/>
    </row>
    <row r="30" spans="1:8">
      <c r="A30" s="11" t="s">
        <v>25</v>
      </c>
      <c r="B30" s="6"/>
      <c r="C30" s="6"/>
      <c r="D30" s="16">
        <f t="shared" si="3"/>
        <v>0</v>
      </c>
      <c r="E30" s="20"/>
    </row>
    <row r="31" spans="1:8">
      <c r="A31" s="11" t="s">
        <v>26</v>
      </c>
      <c r="B31" s="8">
        <v>562300</v>
      </c>
      <c r="C31" s="6">
        <v>136600</v>
      </c>
      <c r="D31" s="16">
        <f t="shared" si="3"/>
        <v>425700</v>
      </c>
      <c r="E31" s="20"/>
    </row>
    <row r="32" spans="1:8">
      <c r="A32" s="11" t="s">
        <v>27</v>
      </c>
      <c r="B32" s="6">
        <v>556800</v>
      </c>
      <c r="C32" s="6">
        <v>405650</v>
      </c>
      <c r="D32" s="16">
        <f t="shared" si="3"/>
        <v>151150</v>
      </c>
      <c r="E32" s="20"/>
    </row>
    <row r="33" spans="1:5">
      <c r="A33" s="10" t="s">
        <v>28</v>
      </c>
      <c r="B33" s="5">
        <f>+SUM(B34:B35)</f>
        <v>0</v>
      </c>
      <c r="C33" s="5">
        <f>+SUM(C34:C35)</f>
        <v>0</v>
      </c>
      <c r="D33" s="5">
        <f>+SUM(D34:D35)</f>
        <v>0</v>
      </c>
      <c r="E33" s="20"/>
    </row>
    <row r="34" spans="1:5">
      <c r="A34" s="11" t="s">
        <v>29</v>
      </c>
      <c r="B34" s="6"/>
      <c r="C34" s="6"/>
      <c r="D34" s="16"/>
      <c r="E34" s="20"/>
    </row>
    <row r="35" spans="1:5">
      <c r="A35" s="11" t="s">
        <v>30</v>
      </c>
      <c r="B35" s="6"/>
      <c r="C35" s="6"/>
      <c r="D35" s="16"/>
      <c r="E35" s="20"/>
    </row>
    <row r="36" spans="1:5">
      <c r="A36" s="10" t="s">
        <v>31</v>
      </c>
      <c r="B36" s="5">
        <f>+SUM(B37:B39)</f>
        <v>0</v>
      </c>
      <c r="C36" s="5">
        <f>+SUM(C37:C39)</f>
        <v>0</v>
      </c>
      <c r="D36" s="5">
        <f>+SUM(D37:D39)</f>
        <v>0</v>
      </c>
      <c r="E36" s="20"/>
    </row>
    <row r="37" spans="1:5">
      <c r="A37" s="11" t="s">
        <v>32</v>
      </c>
      <c r="B37" s="6"/>
      <c r="C37" s="6"/>
      <c r="D37" s="16"/>
      <c r="E37" s="20"/>
    </row>
    <row r="38" spans="1:5">
      <c r="A38" s="11" t="s">
        <v>33</v>
      </c>
      <c r="B38" s="6"/>
      <c r="C38" s="6"/>
      <c r="D38" s="16"/>
      <c r="E38" s="20"/>
    </row>
    <row r="39" spans="1:5">
      <c r="A39" s="11" t="s">
        <v>34</v>
      </c>
      <c r="B39" s="6"/>
      <c r="C39" s="6"/>
      <c r="D39" s="16"/>
      <c r="E39" s="20"/>
    </row>
    <row r="40" spans="1:5">
      <c r="A40" s="10" t="s">
        <v>35</v>
      </c>
      <c r="B40" s="5">
        <f>+SUM(B41:B43)</f>
        <v>1607500</v>
      </c>
      <c r="C40" s="5">
        <f>+SUM(C41:C43)</f>
        <v>1607100</v>
      </c>
      <c r="D40" s="5">
        <f>+SUM(D41:D43)</f>
        <v>400</v>
      </c>
      <c r="E40" s="20"/>
    </row>
    <row r="41" spans="1:5">
      <c r="A41" s="11" t="s">
        <v>36</v>
      </c>
      <c r="B41" s="6"/>
      <c r="C41" s="6"/>
      <c r="D41" s="16"/>
      <c r="E41" s="20"/>
    </row>
    <row r="42" spans="1:5">
      <c r="A42" s="11" t="s">
        <v>37</v>
      </c>
      <c r="B42" s="6">
        <v>1607500</v>
      </c>
      <c r="C42" s="6">
        <v>1607100</v>
      </c>
      <c r="D42" s="16">
        <f>SUM(B42-C42)</f>
        <v>400</v>
      </c>
      <c r="E42" s="20"/>
    </row>
    <row r="43" spans="1:5">
      <c r="A43" s="11" t="s">
        <v>38</v>
      </c>
      <c r="B43" s="6"/>
      <c r="C43" s="6"/>
      <c r="D43" s="16"/>
      <c r="E43" s="20"/>
    </row>
    <row r="44" spans="1:5">
      <c r="A44" s="10" t="s">
        <v>39</v>
      </c>
      <c r="B44" s="5">
        <f>+SUM(B45:B52)</f>
        <v>9706000</v>
      </c>
      <c r="C44" s="5">
        <f>+SUM(C45:C52)</f>
        <v>9509184</v>
      </c>
      <c r="D44" s="5">
        <f>+SUM(D45:D52)</f>
        <v>196816</v>
      </c>
      <c r="E44" s="20"/>
    </row>
    <row r="45" spans="1:5">
      <c r="A45" s="11" t="s">
        <v>40</v>
      </c>
      <c r="B45" s="8">
        <v>240000</v>
      </c>
      <c r="C45" s="6">
        <v>240000</v>
      </c>
      <c r="D45" s="16">
        <f>SUM(B45-C45)</f>
        <v>0</v>
      </c>
      <c r="E45" s="20"/>
    </row>
    <row r="46" spans="1:5">
      <c r="A46" s="11" t="s">
        <v>41</v>
      </c>
      <c r="B46" s="8">
        <v>300000</v>
      </c>
      <c r="C46" s="6">
        <v>300000</v>
      </c>
      <c r="D46" s="16">
        <f t="shared" ref="D46:D59" si="4">SUM(B46-C46)</f>
        <v>0</v>
      </c>
      <c r="E46" s="20"/>
    </row>
    <row r="47" spans="1:5">
      <c r="A47" s="12" t="s">
        <v>42</v>
      </c>
      <c r="B47" s="7">
        <v>8800000</v>
      </c>
      <c r="C47" s="6">
        <v>8800000</v>
      </c>
      <c r="D47" s="16">
        <f t="shared" si="4"/>
        <v>0</v>
      </c>
      <c r="E47" s="30"/>
    </row>
    <row r="48" spans="1:5">
      <c r="A48" s="11" t="s">
        <v>43</v>
      </c>
      <c r="B48" s="8">
        <v>95000</v>
      </c>
      <c r="C48" s="6">
        <v>11000</v>
      </c>
      <c r="D48" s="16">
        <f t="shared" si="4"/>
        <v>84000</v>
      </c>
      <c r="E48" s="20"/>
    </row>
    <row r="49" spans="1:5">
      <c r="A49" s="11" t="s">
        <v>44</v>
      </c>
      <c r="B49" s="7">
        <v>171000</v>
      </c>
      <c r="C49" s="6">
        <v>158184</v>
      </c>
      <c r="D49" s="16">
        <f t="shared" si="4"/>
        <v>12816</v>
      </c>
      <c r="E49" s="20"/>
    </row>
    <row r="50" spans="1:5">
      <c r="A50" s="11" t="s">
        <v>45</v>
      </c>
      <c r="B50" s="7">
        <v>100000</v>
      </c>
      <c r="C50" s="6"/>
      <c r="D50" s="16">
        <f t="shared" si="4"/>
        <v>100000</v>
      </c>
      <c r="E50" s="20"/>
    </row>
    <row r="51" spans="1:5">
      <c r="A51" s="11" t="s">
        <v>153</v>
      </c>
      <c r="B51" s="8"/>
      <c r="C51" s="6"/>
      <c r="D51" s="16">
        <f t="shared" si="4"/>
        <v>0</v>
      </c>
      <c r="E51" s="20"/>
    </row>
    <row r="52" spans="1:5">
      <c r="A52" s="26" t="s">
        <v>47</v>
      </c>
      <c r="B52" s="8"/>
      <c r="C52" s="6"/>
      <c r="D52" s="16">
        <f t="shared" si="4"/>
        <v>0</v>
      </c>
      <c r="E52" s="20"/>
    </row>
    <row r="53" spans="1:5">
      <c r="A53" s="10" t="s">
        <v>48</v>
      </c>
      <c r="B53" s="5">
        <f>+SUM(B54:B55)</f>
        <v>651900</v>
      </c>
      <c r="C53" s="5">
        <f>+SUM(C54:C55)</f>
        <v>638700</v>
      </c>
      <c r="D53" s="16">
        <f t="shared" si="4"/>
        <v>13200</v>
      </c>
      <c r="E53" s="20"/>
    </row>
    <row r="54" spans="1:5">
      <c r="A54" s="11" t="s">
        <v>49</v>
      </c>
      <c r="B54" s="6">
        <v>651900</v>
      </c>
      <c r="C54" s="6">
        <v>638700</v>
      </c>
      <c r="D54" s="16">
        <f t="shared" si="4"/>
        <v>13200</v>
      </c>
      <c r="E54" s="20"/>
    </row>
    <row r="55" spans="1:5">
      <c r="A55" s="11" t="s">
        <v>50</v>
      </c>
      <c r="B55" s="6"/>
      <c r="C55" s="6"/>
      <c r="D55" s="16">
        <f t="shared" si="4"/>
        <v>0</v>
      </c>
      <c r="E55" s="20"/>
    </row>
    <row r="56" spans="1:5">
      <c r="A56" s="10" t="s">
        <v>51</v>
      </c>
      <c r="B56" s="5" t="str">
        <f>+B58</f>
        <v>0.0.</v>
      </c>
      <c r="C56" s="5">
        <f>+SUM(C58)</f>
        <v>0</v>
      </c>
      <c r="D56" s="16">
        <v>0</v>
      </c>
      <c r="E56" s="20"/>
    </row>
    <row r="57" spans="1:5">
      <c r="A57" s="10" t="s">
        <v>52</v>
      </c>
      <c r="B57" s="5" t="str">
        <f>+B58</f>
        <v>0.0.</v>
      </c>
      <c r="C57" s="5">
        <f>+C58</f>
        <v>0</v>
      </c>
      <c r="D57" s="16">
        <v>0</v>
      </c>
      <c r="E57" s="20"/>
    </row>
    <row r="58" spans="1:5">
      <c r="A58" s="11" t="s">
        <v>53</v>
      </c>
      <c r="B58" s="8" t="s">
        <v>131</v>
      </c>
      <c r="C58" s="6">
        <v>0</v>
      </c>
      <c r="D58" s="16">
        <v>0</v>
      </c>
      <c r="E58" s="20"/>
    </row>
    <row r="59" spans="1:5">
      <c r="A59" s="10" t="s">
        <v>54</v>
      </c>
      <c r="B59" s="5">
        <f>+B60</f>
        <v>0</v>
      </c>
      <c r="C59" s="5">
        <f>+C60</f>
        <v>0</v>
      </c>
      <c r="D59" s="16">
        <f t="shared" si="4"/>
        <v>0</v>
      </c>
      <c r="E59" s="20"/>
    </row>
    <row r="60" spans="1:5">
      <c r="A60" s="10" t="s">
        <v>55</v>
      </c>
      <c r="B60" s="5">
        <f>+SUM(B61:B63)</f>
        <v>0</v>
      </c>
      <c r="C60" s="5">
        <f>+SUM(C61:C63)</f>
        <v>0</v>
      </c>
      <c r="D60" s="5">
        <f>+SUM(D61:D63)</f>
        <v>0</v>
      </c>
      <c r="E60" s="20"/>
    </row>
    <row r="61" spans="1:5">
      <c r="A61" s="11" t="s">
        <v>56</v>
      </c>
      <c r="B61" s="8"/>
      <c r="C61" s="13"/>
      <c r="D61" s="16"/>
      <c r="E61" s="20"/>
    </row>
    <row r="62" spans="1:5">
      <c r="A62" s="12" t="s">
        <v>57</v>
      </c>
      <c r="B62" s="8"/>
      <c r="C62" s="13"/>
      <c r="D62" s="16"/>
      <c r="E62" s="20"/>
    </row>
    <row r="63" spans="1:5">
      <c r="A63" s="27" t="s">
        <v>58</v>
      </c>
      <c r="B63" s="8"/>
      <c r="C63" s="22"/>
      <c r="D63" s="16"/>
      <c r="E63" s="20"/>
    </row>
    <row r="64" spans="1:5">
      <c r="A64" s="10" t="s">
        <v>59</v>
      </c>
      <c r="B64" s="14">
        <f>SUM(B65+B67)</f>
        <v>259154700</v>
      </c>
      <c r="C64" s="14">
        <f>SUM(C65+C67)</f>
        <v>258323059</v>
      </c>
      <c r="D64" s="5">
        <f>+B64-C64</f>
        <v>831641</v>
      </c>
      <c r="E64" s="20"/>
    </row>
    <row r="65" spans="1:5">
      <c r="A65" s="10" t="s">
        <v>60</v>
      </c>
      <c r="B65" s="14">
        <f>+B66</f>
        <v>259140200</v>
      </c>
      <c r="C65" s="14">
        <f>+C66</f>
        <v>258323059</v>
      </c>
      <c r="D65" s="14">
        <f>+D66</f>
        <v>817141</v>
      </c>
      <c r="E65" s="20"/>
    </row>
    <row r="66" spans="1:5">
      <c r="A66" s="11" t="s">
        <v>61</v>
      </c>
      <c r="B66" s="15">
        <v>259140200</v>
      </c>
      <c r="C66" s="13">
        <v>258323059</v>
      </c>
      <c r="D66" s="16">
        <f>SUM(B66-C66)</f>
        <v>817141</v>
      </c>
      <c r="E66" s="20"/>
    </row>
    <row r="67" spans="1:5">
      <c r="A67" s="10" t="s">
        <v>62</v>
      </c>
      <c r="B67" s="14">
        <f>+B68</f>
        <v>14500</v>
      </c>
      <c r="C67" s="14">
        <f t="shared" ref="C67:D67" si="5">+C68</f>
        <v>0</v>
      </c>
      <c r="D67" s="14">
        <f t="shared" si="5"/>
        <v>14500</v>
      </c>
      <c r="E67" s="20"/>
    </row>
    <row r="68" spans="1:5">
      <c r="A68" s="24" t="s">
        <v>63</v>
      </c>
      <c r="B68" s="15">
        <v>14500</v>
      </c>
      <c r="C68" s="15"/>
      <c r="D68" s="15">
        <f>SUM(B68-C68)</f>
        <v>14500</v>
      </c>
      <c r="E68" s="20"/>
    </row>
    <row r="69" spans="1:5">
      <c r="A69" s="24" t="s">
        <v>70</v>
      </c>
      <c r="B69" s="6"/>
      <c r="C69" s="13">
        <v>0</v>
      </c>
      <c r="D69" s="5"/>
      <c r="E69" s="20"/>
    </row>
    <row r="70" spans="1:5">
      <c r="A70" s="55" t="s">
        <v>150</v>
      </c>
      <c r="B70" s="6">
        <v>14500</v>
      </c>
      <c r="C70" s="13">
        <v>0</v>
      </c>
      <c r="D70" s="5"/>
      <c r="E70" s="20"/>
    </row>
    <row r="71" spans="1:5">
      <c r="A71" s="24" t="s">
        <v>72</v>
      </c>
      <c r="B71" s="6"/>
      <c r="C71" s="13">
        <v>0</v>
      </c>
      <c r="D71" s="5"/>
      <c r="E71" s="20"/>
    </row>
    <row r="72" spans="1:5">
      <c r="A72" s="24" t="s">
        <v>73</v>
      </c>
      <c r="B72" s="6"/>
      <c r="C72" s="13">
        <v>0</v>
      </c>
      <c r="D72" s="5"/>
      <c r="E72" s="20"/>
    </row>
    <row r="73" spans="1:5">
      <c r="A73" s="24" t="s">
        <v>74</v>
      </c>
      <c r="B73" s="6"/>
      <c r="C73" s="13">
        <v>0</v>
      </c>
      <c r="D73" s="5"/>
      <c r="E73" s="20"/>
    </row>
    <row r="74" spans="1:5">
      <c r="A74" s="24" t="s">
        <v>75</v>
      </c>
      <c r="B74" s="6"/>
      <c r="C74" s="13"/>
      <c r="D74" s="5"/>
      <c r="E74" s="20"/>
    </row>
    <row r="75" spans="1:5">
      <c r="A75" s="25" t="s">
        <v>76</v>
      </c>
      <c r="B75" s="6"/>
      <c r="C75" s="13"/>
      <c r="D75" s="5"/>
      <c r="E75" s="20"/>
    </row>
    <row r="76" spans="1:5">
      <c r="A76" s="23" t="s">
        <v>77</v>
      </c>
      <c r="B76" s="6"/>
      <c r="C76" s="13"/>
      <c r="D76" s="43"/>
      <c r="E76" s="21"/>
    </row>
    <row r="77" spans="1:5">
      <c r="A77" s="10" t="s">
        <v>64</v>
      </c>
      <c r="B77" s="6">
        <v>34</v>
      </c>
      <c r="C77" s="6">
        <v>34</v>
      </c>
      <c r="D77" s="6">
        <f t="shared" ref="D77" si="6">SUM(D78:D81)</f>
        <v>0</v>
      </c>
      <c r="E77" s="20"/>
    </row>
    <row r="78" spans="1:5">
      <c r="A78" s="11" t="s">
        <v>65</v>
      </c>
      <c r="B78" s="6">
        <v>6</v>
      </c>
      <c r="C78" s="6">
        <v>6</v>
      </c>
      <c r="D78" s="6"/>
      <c r="E78" s="20"/>
    </row>
    <row r="79" spans="1:5">
      <c r="A79" s="11" t="s">
        <v>66</v>
      </c>
      <c r="B79" s="6">
        <v>23</v>
      </c>
      <c r="C79" s="6">
        <v>23</v>
      </c>
      <c r="D79" s="6"/>
      <c r="E79" s="20"/>
    </row>
    <row r="80" spans="1:5">
      <c r="A80" s="11" t="s">
        <v>67</v>
      </c>
      <c r="B80" s="6">
        <v>5</v>
      </c>
      <c r="C80" s="6">
        <v>5</v>
      </c>
      <c r="D80" s="6"/>
      <c r="E80" s="20"/>
    </row>
    <row r="81" spans="1:5">
      <c r="A81" s="11" t="s">
        <v>68</v>
      </c>
      <c r="B81" s="6"/>
      <c r="C81" s="6"/>
      <c r="D81" s="6"/>
      <c r="E81" s="20"/>
    </row>
    <row r="82" spans="1:5">
      <c r="A82" s="18"/>
      <c r="B82" s="17"/>
      <c r="C82" s="17"/>
      <c r="D82" s="17"/>
      <c r="E82" t="s">
        <v>83</v>
      </c>
    </row>
    <row r="83" spans="1:5" ht="22.5" customHeight="1">
      <c r="A83" s="121" t="s">
        <v>84</v>
      </c>
      <c r="B83" s="121"/>
      <c r="C83" s="121"/>
      <c r="D83" s="121"/>
      <c r="E83" s="121"/>
    </row>
    <row r="84" spans="1:5" ht="58.5" customHeight="1">
      <c r="A84" s="119" t="s">
        <v>85</v>
      </c>
      <c r="B84" s="119"/>
      <c r="C84" s="119"/>
      <c r="D84" s="119"/>
      <c r="E84" s="119"/>
    </row>
  </sheetData>
  <mergeCells count="3">
    <mergeCell ref="A84:E84"/>
    <mergeCell ref="A2:E2"/>
    <mergeCell ref="A83:E83"/>
  </mergeCells>
  <pageMargins left="0.25" right="0.25" top="0.75" bottom="0.75" header="0.3" footer="0.3"/>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workbookViewId="0">
      <selection activeCell="G11" sqref="G11:H11"/>
    </sheetView>
  </sheetViews>
  <sheetFormatPr defaultRowHeight="15"/>
  <cols>
    <col min="1" max="1" width="26.5703125" customWidth="1"/>
    <col min="2" max="2" width="8.85546875" customWidth="1"/>
    <col min="3" max="3" width="6.140625" customWidth="1"/>
    <col min="4" max="4" width="7.42578125" customWidth="1"/>
    <col min="5" max="5" width="6.140625" customWidth="1"/>
    <col min="6" max="6" width="7.42578125" customWidth="1"/>
    <col min="7" max="7" width="6.140625" customWidth="1"/>
    <col min="8" max="8" width="7.7109375" customWidth="1"/>
    <col min="9" max="9" width="6.140625" customWidth="1"/>
    <col min="10" max="10" width="7.85546875" customWidth="1"/>
    <col min="11" max="11" width="6.140625" customWidth="1"/>
    <col min="12" max="12" width="7.7109375" customWidth="1"/>
    <col min="13" max="13" width="6.140625" customWidth="1"/>
    <col min="14" max="14" width="9.140625" customWidth="1"/>
    <col min="15" max="17" width="6.140625" customWidth="1"/>
  </cols>
  <sheetData>
    <row r="1" spans="1:16">
      <c r="A1" s="33"/>
      <c r="B1" s="35"/>
      <c r="C1" s="35"/>
      <c r="D1" s="35"/>
      <c r="E1" s="35"/>
      <c r="F1" s="33"/>
      <c r="G1" s="33"/>
      <c r="H1" s="33"/>
      <c r="I1" s="33"/>
      <c r="J1" s="152" t="s">
        <v>87</v>
      </c>
      <c r="K1" s="152"/>
      <c r="L1" s="152"/>
      <c r="M1" s="152"/>
      <c r="N1" s="152"/>
      <c r="O1" s="152"/>
      <c r="P1" s="152"/>
    </row>
    <row r="2" spans="1:16" ht="26.25" customHeight="1">
      <c r="A2" s="35"/>
      <c r="B2" s="35"/>
      <c r="C2" s="33"/>
      <c r="D2" s="35"/>
      <c r="E2" s="35"/>
      <c r="F2" s="35"/>
      <c r="G2" s="35"/>
      <c r="H2" s="35"/>
      <c r="I2" s="35"/>
      <c r="J2" s="122" t="s">
        <v>143</v>
      </c>
      <c r="K2" s="122"/>
      <c r="L2" s="122"/>
      <c r="M2" s="122"/>
      <c r="N2" s="122"/>
      <c r="O2" s="122"/>
      <c r="P2" s="122"/>
    </row>
    <row r="3" spans="1:16" ht="16.5" customHeight="1">
      <c r="A3" s="123" t="s">
        <v>181</v>
      </c>
      <c r="B3" s="123"/>
      <c r="C3" s="123"/>
      <c r="D3" s="123"/>
      <c r="E3" s="123"/>
      <c r="F3" s="123"/>
      <c r="G3" s="123"/>
      <c r="H3" s="123"/>
      <c r="I3" s="123"/>
      <c r="J3" s="123"/>
      <c r="K3" s="123"/>
      <c r="L3" s="123"/>
      <c r="M3" s="123"/>
      <c r="N3" s="123"/>
      <c r="O3" s="123"/>
      <c r="P3" s="123"/>
    </row>
    <row r="4" spans="1:16" ht="12.75" customHeight="1">
      <c r="A4" s="33"/>
      <c r="B4" s="33"/>
      <c r="C4" s="33"/>
      <c r="D4" s="33"/>
      <c r="E4" s="33"/>
      <c r="F4" s="33"/>
      <c r="G4" s="33"/>
      <c r="H4" s="33"/>
      <c r="I4" s="33"/>
      <c r="J4" s="33"/>
      <c r="K4" s="33"/>
      <c r="L4" s="33"/>
      <c r="M4" s="33"/>
      <c r="N4" s="124" t="s">
        <v>90</v>
      </c>
      <c r="O4" s="124"/>
      <c r="P4" s="124"/>
    </row>
    <row r="5" spans="1:16">
      <c r="A5" s="125"/>
      <c r="B5" s="125"/>
      <c r="C5" s="153" t="s">
        <v>166</v>
      </c>
      <c r="D5" s="153"/>
      <c r="E5" s="153" t="s">
        <v>92</v>
      </c>
      <c r="F5" s="153"/>
      <c r="G5" s="153" t="s">
        <v>93</v>
      </c>
      <c r="H5" s="153"/>
      <c r="I5" s="127" t="s">
        <v>165</v>
      </c>
      <c r="J5" s="128"/>
      <c r="K5" s="128"/>
      <c r="L5" s="128"/>
      <c r="M5" s="128"/>
      <c r="N5" s="128"/>
      <c r="O5" s="128"/>
      <c r="P5" s="129"/>
    </row>
    <row r="6" spans="1:16" ht="6.75" customHeight="1">
      <c r="A6" s="125"/>
      <c r="B6" s="125"/>
      <c r="C6" s="153"/>
      <c r="D6" s="153"/>
      <c r="E6" s="153"/>
      <c r="F6" s="153"/>
      <c r="G6" s="153"/>
      <c r="H6" s="153"/>
      <c r="I6" s="126" t="s">
        <v>95</v>
      </c>
      <c r="J6" s="126"/>
      <c r="K6" s="130" t="s">
        <v>96</v>
      </c>
      <c r="L6" s="130"/>
      <c r="M6" s="154" t="s">
        <v>97</v>
      </c>
      <c r="N6" s="155"/>
      <c r="O6" s="126" t="s">
        <v>98</v>
      </c>
      <c r="P6" s="126"/>
    </row>
    <row r="7" spans="1:16" ht="7.5" customHeight="1">
      <c r="A7" s="125"/>
      <c r="B7" s="125"/>
      <c r="C7" s="153"/>
      <c r="D7" s="153"/>
      <c r="E7" s="153"/>
      <c r="F7" s="153"/>
      <c r="G7" s="153"/>
      <c r="H7" s="153"/>
      <c r="I7" s="126"/>
      <c r="J7" s="126"/>
      <c r="K7" s="130"/>
      <c r="L7" s="130"/>
      <c r="M7" s="156"/>
      <c r="N7" s="157"/>
      <c r="O7" s="126"/>
      <c r="P7" s="126"/>
    </row>
    <row r="8" spans="1:16" ht="11.25" customHeight="1">
      <c r="A8" s="125"/>
      <c r="B8" s="125"/>
      <c r="C8" s="153"/>
      <c r="D8" s="153"/>
      <c r="E8" s="153"/>
      <c r="F8" s="153"/>
      <c r="G8" s="153"/>
      <c r="H8" s="153"/>
      <c r="I8" s="126"/>
      <c r="J8" s="126"/>
      <c r="K8" s="130"/>
      <c r="L8" s="130"/>
      <c r="M8" s="156"/>
      <c r="N8" s="157"/>
      <c r="O8" s="126"/>
      <c r="P8" s="126"/>
    </row>
    <row r="9" spans="1:16" ht="15" hidden="1" customHeight="1">
      <c r="A9" s="125"/>
      <c r="B9" s="125"/>
      <c r="C9" s="153"/>
      <c r="D9" s="153"/>
      <c r="E9" s="153"/>
      <c r="F9" s="153"/>
      <c r="G9" s="153"/>
      <c r="H9" s="153"/>
      <c r="I9" s="126"/>
      <c r="J9" s="126"/>
      <c r="K9" s="130"/>
      <c r="L9" s="130"/>
      <c r="M9" s="158"/>
      <c r="N9" s="159"/>
      <c r="O9" s="126"/>
      <c r="P9" s="126"/>
    </row>
    <row r="10" spans="1:16" ht="12.75" customHeight="1">
      <c r="A10" s="125"/>
      <c r="B10" s="125"/>
      <c r="C10" s="131" t="s">
        <v>99</v>
      </c>
      <c r="D10" s="131"/>
      <c r="E10" s="131" t="s">
        <v>100</v>
      </c>
      <c r="F10" s="131"/>
      <c r="G10" s="131" t="s">
        <v>101</v>
      </c>
      <c r="H10" s="131"/>
      <c r="I10" s="131" t="s">
        <v>102</v>
      </c>
      <c r="J10" s="131"/>
      <c r="K10" s="131" t="s">
        <v>103</v>
      </c>
      <c r="L10" s="131"/>
      <c r="M10" s="131" t="s">
        <v>104</v>
      </c>
      <c r="N10" s="131"/>
      <c r="O10" s="125" t="s">
        <v>105</v>
      </c>
      <c r="P10" s="125"/>
    </row>
    <row r="11" spans="1:16">
      <c r="A11" s="36" t="s">
        <v>182</v>
      </c>
      <c r="B11" s="37">
        <v>1</v>
      </c>
      <c r="C11" s="132">
        <v>3950000</v>
      </c>
      <c r="D11" s="132"/>
      <c r="E11" s="132">
        <v>500000</v>
      </c>
      <c r="F11" s="132"/>
      <c r="G11" s="132">
        <v>0</v>
      </c>
      <c r="H11" s="132"/>
      <c r="I11" s="132">
        <v>3950000</v>
      </c>
      <c r="J11" s="132"/>
      <c r="K11" s="132"/>
      <c r="L11" s="132"/>
      <c r="M11" s="132">
        <v>3950000</v>
      </c>
      <c r="N11" s="132"/>
      <c r="O11" s="132">
        <v>27450</v>
      </c>
      <c r="P11" s="132"/>
    </row>
    <row r="12" spans="1:16">
      <c r="A12" s="36" t="s">
        <v>107</v>
      </c>
      <c r="B12" s="37" t="s">
        <v>108</v>
      </c>
      <c r="C12" s="151">
        <v>3181700</v>
      </c>
      <c r="D12" s="151"/>
      <c r="E12" s="151">
        <v>1310813</v>
      </c>
      <c r="F12" s="151"/>
      <c r="G12" s="151">
        <f>SUM(G13+G14+G15+G16+G17+G18+G19+G20+G21+G22+G23+G24+G25+G26+G27+G28+G29+G30+G31)</f>
        <v>19117914</v>
      </c>
      <c r="H12" s="151"/>
      <c r="I12" s="151">
        <f t="shared" ref="I12" si="0">SUM(I13+I14+I15+I16+I17+I18+I19+I20+I21+I22+I23+I24+I25+I26+I27+I28+I29+I30+I31)</f>
        <v>20726014</v>
      </c>
      <c r="J12" s="151"/>
      <c r="K12" s="151">
        <f t="shared" ref="K12" si="1">SUM(K13+K14+K15+K16+K17+K18+K19+K20+K21+K22+K23+K24+K25+K26+K27+K28+K29+K30+K31)</f>
        <v>18679114</v>
      </c>
      <c r="L12" s="151"/>
      <c r="M12" s="151">
        <f t="shared" ref="M12" si="2">SUM(M13+M14+M15+M16+M17+M18+M19+M20+M21+M22+M23+M24+M25+M26+M27+M28+M29+M30+M31)</f>
        <v>1946900</v>
      </c>
      <c r="N12" s="151"/>
      <c r="O12" s="151">
        <f t="shared" ref="O12" si="3">SUM(O13+O14+O15+O16+O17+O18+O19+O20+O21+O22+O23+O24+O25+O26+O27+O28+O29+O30+O31)</f>
        <v>100000</v>
      </c>
      <c r="P12" s="151"/>
    </row>
    <row r="13" spans="1:16">
      <c r="A13" s="58" t="s">
        <v>109</v>
      </c>
      <c r="B13" s="41"/>
      <c r="C13" s="132"/>
      <c r="D13" s="132"/>
      <c r="E13" s="132"/>
      <c r="F13" s="132"/>
      <c r="G13" s="132"/>
      <c r="H13" s="132"/>
      <c r="I13" s="132">
        <v>0</v>
      </c>
      <c r="J13" s="132"/>
      <c r="K13" s="132">
        <v>0</v>
      </c>
      <c r="L13" s="132"/>
      <c r="M13" s="133"/>
      <c r="N13" s="134"/>
      <c r="O13" s="132"/>
      <c r="P13" s="132"/>
    </row>
    <row r="14" spans="1:16">
      <c r="A14" s="39" t="s">
        <v>110</v>
      </c>
      <c r="B14" s="41">
        <v>3</v>
      </c>
      <c r="C14" s="132"/>
      <c r="D14" s="132"/>
      <c r="E14" s="132"/>
      <c r="F14" s="132"/>
      <c r="G14" s="132">
        <v>6059000</v>
      </c>
      <c r="H14" s="132"/>
      <c r="I14" s="132">
        <v>6059000</v>
      </c>
      <c r="J14" s="132"/>
      <c r="K14" s="132">
        <v>6059000</v>
      </c>
      <c r="L14" s="132"/>
      <c r="M14" s="133"/>
      <c r="N14" s="134"/>
      <c r="O14" s="132"/>
      <c r="P14" s="132"/>
    </row>
    <row r="15" spans="1:16">
      <c r="A15" s="39" t="s">
        <v>111</v>
      </c>
      <c r="B15" s="41">
        <v>4</v>
      </c>
      <c r="C15" s="132"/>
      <c r="D15" s="132"/>
      <c r="E15" s="132"/>
      <c r="F15" s="132"/>
      <c r="G15" s="132">
        <v>5770338</v>
      </c>
      <c r="H15" s="132"/>
      <c r="I15" s="132">
        <v>5770338</v>
      </c>
      <c r="J15" s="132"/>
      <c r="K15" s="132">
        <v>5770338</v>
      </c>
      <c r="L15" s="132"/>
      <c r="M15" s="133"/>
      <c r="N15" s="134"/>
      <c r="O15" s="132"/>
      <c r="P15" s="132"/>
    </row>
    <row r="16" spans="1:16">
      <c r="A16" s="39" t="s">
        <v>112</v>
      </c>
      <c r="B16" s="41">
        <v>5</v>
      </c>
      <c r="C16" s="132">
        <v>606000</v>
      </c>
      <c r="D16" s="132"/>
      <c r="E16" s="132">
        <v>606000</v>
      </c>
      <c r="F16" s="132"/>
      <c r="G16" s="132">
        <v>5938276</v>
      </c>
      <c r="H16" s="132"/>
      <c r="I16" s="132">
        <v>5938276</v>
      </c>
      <c r="J16" s="132"/>
      <c r="K16" s="132">
        <v>5938276</v>
      </c>
      <c r="L16" s="132"/>
      <c r="M16" s="133"/>
      <c r="N16" s="134"/>
      <c r="O16" s="132"/>
      <c r="P16" s="132"/>
    </row>
    <row r="17" spans="1:16">
      <c r="A17" s="39" t="s">
        <v>113</v>
      </c>
      <c r="B17" s="41"/>
      <c r="C17" s="132"/>
      <c r="D17" s="132"/>
      <c r="E17" s="132"/>
      <c r="F17" s="132"/>
      <c r="G17" s="132"/>
      <c r="H17" s="132"/>
      <c r="I17" s="132">
        <v>0</v>
      </c>
      <c r="J17" s="132"/>
      <c r="K17" s="132">
        <v>0</v>
      </c>
      <c r="L17" s="132"/>
      <c r="M17" s="133"/>
      <c r="N17" s="134"/>
      <c r="O17" s="132"/>
      <c r="P17" s="132"/>
    </row>
    <row r="18" spans="1:16">
      <c r="A18" s="36" t="s">
        <v>114</v>
      </c>
      <c r="B18" s="41">
        <v>6</v>
      </c>
      <c r="C18" s="132">
        <v>0</v>
      </c>
      <c r="D18" s="132"/>
      <c r="E18" s="132">
        <v>0</v>
      </c>
      <c r="F18" s="132"/>
      <c r="G18" s="132">
        <v>0</v>
      </c>
      <c r="H18" s="132"/>
      <c r="I18" s="132">
        <v>0</v>
      </c>
      <c r="J18" s="132"/>
      <c r="K18" s="132">
        <v>0</v>
      </c>
      <c r="L18" s="132"/>
      <c r="M18" s="133">
        <v>0</v>
      </c>
      <c r="N18" s="134"/>
      <c r="O18" s="132">
        <v>0</v>
      </c>
      <c r="P18" s="132"/>
    </row>
    <row r="19" spans="1:16">
      <c r="A19" s="36" t="s">
        <v>115</v>
      </c>
      <c r="B19" s="41">
        <v>7</v>
      </c>
      <c r="C19" s="132"/>
      <c r="D19" s="132"/>
      <c r="E19" s="132"/>
      <c r="F19" s="132"/>
      <c r="G19" s="132"/>
      <c r="H19" s="132"/>
      <c r="I19" s="132"/>
      <c r="J19" s="132"/>
      <c r="K19" s="132"/>
      <c r="L19" s="132"/>
      <c r="M19" s="133"/>
      <c r="N19" s="134"/>
      <c r="O19" s="132"/>
      <c r="P19" s="132"/>
    </row>
    <row r="20" spans="1:16">
      <c r="A20" s="36" t="s">
        <v>116</v>
      </c>
      <c r="B20" s="41">
        <v>8</v>
      </c>
      <c r="C20" s="132">
        <v>287100</v>
      </c>
      <c r="D20" s="132"/>
      <c r="E20" s="132"/>
      <c r="F20" s="132"/>
      <c r="G20" s="132">
        <v>562800</v>
      </c>
      <c r="H20" s="132"/>
      <c r="I20" s="132">
        <v>849900</v>
      </c>
      <c r="J20" s="132"/>
      <c r="K20" s="132">
        <v>287100</v>
      </c>
      <c r="L20" s="132"/>
      <c r="M20" s="133">
        <v>562800</v>
      </c>
      <c r="N20" s="134"/>
      <c r="O20" s="132"/>
      <c r="P20" s="132"/>
    </row>
    <row r="21" spans="1:16">
      <c r="A21" s="36" t="s">
        <v>117</v>
      </c>
      <c r="B21" s="41">
        <v>9</v>
      </c>
      <c r="C21" s="132"/>
      <c r="D21" s="132"/>
      <c r="E21" s="132"/>
      <c r="F21" s="132"/>
      <c r="G21" s="132"/>
      <c r="H21" s="132"/>
      <c r="I21" s="132"/>
      <c r="J21" s="132"/>
      <c r="K21" s="132"/>
      <c r="L21" s="132"/>
      <c r="M21" s="133"/>
      <c r="N21" s="134"/>
      <c r="O21" s="132"/>
      <c r="P21" s="132"/>
    </row>
    <row r="22" spans="1:16">
      <c r="A22" s="36" t="s">
        <v>118</v>
      </c>
      <c r="B22" s="41">
        <v>10</v>
      </c>
      <c r="C22" s="132"/>
      <c r="D22" s="132"/>
      <c r="E22" s="132"/>
      <c r="F22" s="132"/>
      <c r="G22" s="132"/>
      <c r="H22" s="132"/>
      <c r="I22" s="132"/>
      <c r="J22" s="132"/>
      <c r="K22" s="132"/>
      <c r="L22" s="132"/>
      <c r="M22" s="133"/>
      <c r="N22" s="134"/>
      <c r="O22" s="132"/>
      <c r="P22" s="132"/>
    </row>
    <row r="23" spans="1:16">
      <c r="A23" s="36" t="s">
        <v>119</v>
      </c>
      <c r="B23" s="41">
        <v>11</v>
      </c>
      <c r="C23" s="132"/>
      <c r="D23" s="132"/>
      <c r="E23" s="132"/>
      <c r="F23" s="132"/>
      <c r="G23" s="132">
        <v>203500</v>
      </c>
      <c r="H23" s="132"/>
      <c r="I23" s="132">
        <v>203500</v>
      </c>
      <c r="J23" s="132"/>
      <c r="K23" s="132">
        <v>203500</v>
      </c>
      <c r="L23" s="132"/>
      <c r="M23" s="133"/>
      <c r="N23" s="134"/>
      <c r="O23" s="132"/>
      <c r="P23" s="132"/>
    </row>
    <row r="24" spans="1:16">
      <c r="A24" s="36" t="s">
        <v>120</v>
      </c>
      <c r="B24" s="41">
        <v>14</v>
      </c>
      <c r="C24" s="132">
        <v>167000</v>
      </c>
      <c r="D24" s="132"/>
      <c r="E24" s="132">
        <v>0</v>
      </c>
      <c r="F24" s="132"/>
      <c r="G24" s="132">
        <v>383000</v>
      </c>
      <c r="H24" s="132"/>
      <c r="I24" s="132">
        <v>550000</v>
      </c>
      <c r="J24" s="132"/>
      <c r="K24" s="132">
        <v>383000</v>
      </c>
      <c r="L24" s="132"/>
      <c r="M24" s="133">
        <v>167000</v>
      </c>
      <c r="N24" s="134"/>
      <c r="O24" s="132"/>
      <c r="P24" s="132"/>
    </row>
    <row r="25" spans="1:16">
      <c r="A25" s="36" t="s">
        <v>121</v>
      </c>
      <c r="B25" s="41">
        <v>15</v>
      </c>
      <c r="C25" s="132">
        <v>654000</v>
      </c>
      <c r="D25" s="132"/>
      <c r="E25" s="132"/>
      <c r="F25" s="132"/>
      <c r="G25" s="132">
        <v>163100</v>
      </c>
      <c r="H25" s="132"/>
      <c r="I25" s="132">
        <v>817100</v>
      </c>
      <c r="J25" s="132"/>
      <c r="K25" s="132"/>
      <c r="L25" s="132"/>
      <c r="M25" s="133">
        <v>817100</v>
      </c>
      <c r="N25" s="134"/>
      <c r="O25" s="132"/>
      <c r="P25" s="132"/>
    </row>
    <row r="26" spans="1:16">
      <c r="A26" s="40" t="s">
        <v>122</v>
      </c>
      <c r="B26" s="41">
        <v>16</v>
      </c>
      <c r="C26" s="133"/>
      <c r="D26" s="134"/>
      <c r="E26" s="132"/>
      <c r="F26" s="132"/>
      <c r="G26" s="132"/>
      <c r="H26" s="132"/>
      <c r="I26" s="132"/>
      <c r="J26" s="132"/>
      <c r="K26" s="132"/>
      <c r="L26" s="132"/>
      <c r="M26" s="133"/>
      <c r="N26" s="134"/>
      <c r="O26" s="132"/>
      <c r="P26" s="132"/>
    </row>
    <row r="27" spans="1:16">
      <c r="A27" s="40" t="s">
        <v>123</v>
      </c>
      <c r="B27" s="41">
        <v>17</v>
      </c>
      <c r="C27" s="132"/>
      <c r="D27" s="132"/>
      <c r="E27" s="132"/>
      <c r="F27" s="132"/>
      <c r="G27" s="132"/>
      <c r="H27" s="132"/>
      <c r="I27" s="132"/>
      <c r="J27" s="132"/>
      <c r="K27" s="132"/>
      <c r="L27" s="132"/>
      <c r="M27" s="133"/>
      <c r="N27" s="134"/>
      <c r="O27" s="132"/>
      <c r="P27" s="132"/>
    </row>
    <row r="28" spans="1:16">
      <c r="A28" s="36" t="s">
        <v>124</v>
      </c>
      <c r="B28" s="41">
        <v>18</v>
      </c>
      <c r="C28" s="132">
        <v>340000</v>
      </c>
      <c r="D28" s="132"/>
      <c r="E28" s="132">
        <v>240000</v>
      </c>
      <c r="F28" s="132"/>
      <c r="G28" s="132"/>
      <c r="H28" s="132"/>
      <c r="I28" s="132">
        <v>100000</v>
      </c>
      <c r="J28" s="132"/>
      <c r="K28" s="132"/>
      <c r="L28" s="132"/>
      <c r="M28" s="133"/>
      <c r="N28" s="134"/>
      <c r="O28" s="125">
        <v>100000</v>
      </c>
      <c r="P28" s="125"/>
    </row>
    <row r="29" spans="1:16">
      <c r="A29" s="36" t="s">
        <v>125</v>
      </c>
      <c r="B29" s="41">
        <v>19</v>
      </c>
      <c r="C29" s="132"/>
      <c r="D29" s="132"/>
      <c r="E29" s="132"/>
      <c r="F29" s="132"/>
      <c r="G29" s="132"/>
      <c r="H29" s="132"/>
      <c r="I29" s="132"/>
      <c r="J29" s="132"/>
      <c r="K29" s="132"/>
      <c r="L29" s="132"/>
      <c r="M29" s="133"/>
      <c r="N29" s="134"/>
      <c r="O29" s="125"/>
      <c r="P29" s="125"/>
    </row>
    <row r="30" spans="1:16">
      <c r="A30" s="36" t="s">
        <v>126</v>
      </c>
      <c r="B30" s="41">
        <v>20</v>
      </c>
      <c r="C30" s="132"/>
      <c r="D30" s="132"/>
      <c r="E30" s="132"/>
      <c r="F30" s="132"/>
      <c r="G30" s="132">
        <v>37900</v>
      </c>
      <c r="H30" s="132"/>
      <c r="I30" s="132">
        <v>37900</v>
      </c>
      <c r="J30" s="132"/>
      <c r="K30" s="132">
        <v>37900</v>
      </c>
      <c r="L30" s="132"/>
      <c r="M30" s="133"/>
      <c r="N30" s="134"/>
      <c r="O30" s="125"/>
      <c r="P30" s="125"/>
    </row>
    <row r="31" spans="1:16">
      <c r="A31" s="36" t="s">
        <v>127</v>
      </c>
      <c r="B31" s="41">
        <v>21</v>
      </c>
      <c r="C31" s="133">
        <v>400000</v>
      </c>
      <c r="D31" s="134"/>
      <c r="E31" s="133"/>
      <c r="F31" s="134"/>
      <c r="G31" s="133"/>
      <c r="H31" s="134"/>
      <c r="I31" s="133">
        <v>400000</v>
      </c>
      <c r="J31" s="134"/>
      <c r="K31" s="133"/>
      <c r="L31" s="134"/>
      <c r="M31" s="133">
        <v>400000</v>
      </c>
      <c r="N31" s="134"/>
      <c r="O31" s="136"/>
      <c r="P31" s="137"/>
    </row>
    <row r="32" spans="1:16" ht="21.75" customHeight="1">
      <c r="A32" s="138" t="s">
        <v>158</v>
      </c>
      <c r="B32" s="138"/>
      <c r="C32" s="138"/>
      <c r="D32" s="138"/>
      <c r="E32" s="138"/>
      <c r="F32" s="138"/>
      <c r="G32" s="138"/>
      <c r="H32" s="138"/>
      <c r="I32" s="138"/>
      <c r="J32" s="138"/>
      <c r="K32" s="138"/>
      <c r="L32" s="138"/>
      <c r="M32" s="138"/>
      <c r="N32" s="138"/>
      <c r="O32" s="138"/>
      <c r="P32" s="138"/>
    </row>
    <row r="33" spans="1:16" ht="17.25" customHeight="1">
      <c r="A33" s="139" t="s">
        <v>159</v>
      </c>
      <c r="B33" s="139"/>
      <c r="C33" s="139"/>
      <c r="D33" s="139"/>
      <c r="E33" s="139"/>
      <c r="F33" s="139"/>
      <c r="G33" s="139"/>
      <c r="H33" s="139"/>
      <c r="I33" s="139"/>
      <c r="J33" s="139"/>
      <c r="K33" s="139"/>
      <c r="L33" s="139"/>
      <c r="M33" s="139"/>
      <c r="N33" s="139"/>
      <c r="O33" s="139"/>
      <c r="P33" s="139"/>
    </row>
    <row r="34" spans="1:16" ht="18.75" customHeight="1">
      <c r="A34" s="135" t="s">
        <v>183</v>
      </c>
      <c r="B34" s="135"/>
      <c r="C34" s="135"/>
      <c r="D34" s="135"/>
      <c r="E34" s="135"/>
      <c r="F34" s="135"/>
      <c r="G34" s="135"/>
      <c r="H34" s="135"/>
      <c r="I34" s="135"/>
      <c r="J34" s="135"/>
      <c r="K34" s="135"/>
      <c r="L34" s="135"/>
      <c r="M34" s="135"/>
      <c r="N34" s="135"/>
      <c r="O34" s="135"/>
      <c r="P34" s="135"/>
    </row>
  </sheetData>
  <mergeCells count="170">
    <mergeCell ref="O31:P31"/>
    <mergeCell ref="A32:P32"/>
    <mergeCell ref="A33:P33"/>
    <mergeCell ref="A34:P34"/>
    <mergeCell ref="C31:D31"/>
    <mergeCell ref="E31:F31"/>
    <mergeCell ref="G31:H31"/>
    <mergeCell ref="I31:J31"/>
    <mergeCell ref="K31:L31"/>
    <mergeCell ref="M31:N31"/>
    <mergeCell ref="O29:P29"/>
    <mergeCell ref="C30:D30"/>
    <mergeCell ref="E30:F30"/>
    <mergeCell ref="G30:H30"/>
    <mergeCell ref="I30:J30"/>
    <mergeCell ref="K30:L30"/>
    <mergeCell ref="M30:N30"/>
    <mergeCell ref="O30:P30"/>
    <mergeCell ref="C29:D29"/>
    <mergeCell ref="E29:F29"/>
    <mergeCell ref="G29:H29"/>
    <mergeCell ref="I29:J29"/>
    <mergeCell ref="K29:L29"/>
    <mergeCell ref="M29:N29"/>
    <mergeCell ref="O27:P27"/>
    <mergeCell ref="C28:D28"/>
    <mergeCell ref="E28:F28"/>
    <mergeCell ref="G28:H28"/>
    <mergeCell ref="I28:J28"/>
    <mergeCell ref="K28:L28"/>
    <mergeCell ref="M28:N28"/>
    <mergeCell ref="O28:P28"/>
    <mergeCell ref="C27:D27"/>
    <mergeCell ref="E27:F27"/>
    <mergeCell ref="G27:H27"/>
    <mergeCell ref="I27:J27"/>
    <mergeCell ref="K27:L27"/>
    <mergeCell ref="M27:N27"/>
    <mergeCell ref="O25:P25"/>
    <mergeCell ref="C26:D26"/>
    <mergeCell ref="E26:F26"/>
    <mergeCell ref="G26:H26"/>
    <mergeCell ref="I26:J26"/>
    <mergeCell ref="K26:L26"/>
    <mergeCell ref="M26:N26"/>
    <mergeCell ref="O26:P26"/>
    <mergeCell ref="C25:D25"/>
    <mergeCell ref="E25:F25"/>
    <mergeCell ref="G25:H25"/>
    <mergeCell ref="I25:J25"/>
    <mergeCell ref="K25:L25"/>
    <mergeCell ref="M25:N25"/>
    <mergeCell ref="O23:P23"/>
    <mergeCell ref="C24:D24"/>
    <mergeCell ref="E24:F24"/>
    <mergeCell ref="G24:H24"/>
    <mergeCell ref="I24:J24"/>
    <mergeCell ref="K24:L24"/>
    <mergeCell ref="M24:N24"/>
    <mergeCell ref="O24:P24"/>
    <mergeCell ref="C23:D23"/>
    <mergeCell ref="E23:F23"/>
    <mergeCell ref="G23:H23"/>
    <mergeCell ref="I23:J23"/>
    <mergeCell ref="K23:L23"/>
    <mergeCell ref="M23:N23"/>
    <mergeCell ref="O21:P21"/>
    <mergeCell ref="C22:D22"/>
    <mergeCell ref="E22:F22"/>
    <mergeCell ref="G22:H22"/>
    <mergeCell ref="I22:J22"/>
    <mergeCell ref="K22:L22"/>
    <mergeCell ref="M22:N22"/>
    <mergeCell ref="O22:P22"/>
    <mergeCell ref="C21:D21"/>
    <mergeCell ref="E21:F21"/>
    <mergeCell ref="G21:H21"/>
    <mergeCell ref="I21:J21"/>
    <mergeCell ref="K21:L21"/>
    <mergeCell ref="M21:N21"/>
    <mergeCell ref="O19:P19"/>
    <mergeCell ref="C20:D20"/>
    <mergeCell ref="E20:F20"/>
    <mergeCell ref="G20:H20"/>
    <mergeCell ref="I20:J20"/>
    <mergeCell ref="K20:L20"/>
    <mergeCell ref="M20:N20"/>
    <mergeCell ref="O20:P20"/>
    <mergeCell ref="C19:D19"/>
    <mergeCell ref="E19:F19"/>
    <mergeCell ref="G19:H19"/>
    <mergeCell ref="I19:J19"/>
    <mergeCell ref="K19:L19"/>
    <mergeCell ref="M19:N19"/>
    <mergeCell ref="O17:P17"/>
    <mergeCell ref="C18:D18"/>
    <mergeCell ref="E18:F18"/>
    <mergeCell ref="G18:H18"/>
    <mergeCell ref="I18:J18"/>
    <mergeCell ref="K18:L18"/>
    <mergeCell ref="M18:N18"/>
    <mergeCell ref="O18:P18"/>
    <mergeCell ref="C17:D17"/>
    <mergeCell ref="E17:F17"/>
    <mergeCell ref="G17:H17"/>
    <mergeCell ref="I17:J17"/>
    <mergeCell ref="K17:L17"/>
    <mergeCell ref="M17:N17"/>
    <mergeCell ref="O15:P15"/>
    <mergeCell ref="C16:D16"/>
    <mergeCell ref="E16:F16"/>
    <mergeCell ref="G16:H16"/>
    <mergeCell ref="I16:J16"/>
    <mergeCell ref="K16:L16"/>
    <mergeCell ref="M16:N16"/>
    <mergeCell ref="O16:P16"/>
    <mergeCell ref="C15:D15"/>
    <mergeCell ref="E15:F15"/>
    <mergeCell ref="G15:H15"/>
    <mergeCell ref="I15:J15"/>
    <mergeCell ref="K15:L15"/>
    <mergeCell ref="M15:N15"/>
    <mergeCell ref="O13:P13"/>
    <mergeCell ref="C14:D14"/>
    <mergeCell ref="E14:F14"/>
    <mergeCell ref="G14:H14"/>
    <mergeCell ref="I14:J14"/>
    <mergeCell ref="K14:L14"/>
    <mergeCell ref="M14:N14"/>
    <mergeCell ref="O14:P14"/>
    <mergeCell ref="C13:D13"/>
    <mergeCell ref="E13:F13"/>
    <mergeCell ref="G13:H13"/>
    <mergeCell ref="I13:J13"/>
    <mergeCell ref="K13:L13"/>
    <mergeCell ref="M13:N13"/>
    <mergeCell ref="O11:P11"/>
    <mergeCell ref="C12:D12"/>
    <mergeCell ref="E12:F12"/>
    <mergeCell ref="G12:H12"/>
    <mergeCell ref="I12:J12"/>
    <mergeCell ref="K12:L12"/>
    <mergeCell ref="M12:N12"/>
    <mergeCell ref="O12:P12"/>
    <mergeCell ref="C11:D11"/>
    <mergeCell ref="E11:F11"/>
    <mergeCell ref="G11:H11"/>
    <mergeCell ref="I11:J11"/>
    <mergeCell ref="K11:L11"/>
    <mergeCell ref="M11:N11"/>
    <mergeCell ref="J1:P1"/>
    <mergeCell ref="J2:P2"/>
    <mergeCell ref="A3:P3"/>
    <mergeCell ref="N4:P4"/>
    <mergeCell ref="A5:B10"/>
    <mergeCell ref="C5:D9"/>
    <mergeCell ref="E5:F9"/>
    <mergeCell ref="G5:H9"/>
    <mergeCell ref="I5:P5"/>
    <mergeCell ref="I6:J9"/>
    <mergeCell ref="K6:L9"/>
    <mergeCell ref="M6:N9"/>
    <mergeCell ref="O6:P9"/>
    <mergeCell ref="C10:D10"/>
    <mergeCell ref="E10:F10"/>
    <mergeCell ref="G10:H10"/>
    <mergeCell ref="I10:J10"/>
    <mergeCell ref="K10:L10"/>
    <mergeCell ref="M10:N10"/>
    <mergeCell ref="O10:P10"/>
  </mergeCells>
  <pageMargins left="0.25" right="0.25" top="0.75" bottom="0.75" header="0.3" footer="0.3"/>
  <pageSetup paperSize="9" scale="9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C11" sqref="C11:D11"/>
    </sheetView>
  </sheetViews>
  <sheetFormatPr defaultRowHeight="15"/>
  <cols>
    <col min="1" max="1" width="26.5703125" customWidth="1"/>
    <col min="2" max="2" width="8.85546875" customWidth="1"/>
    <col min="3" max="3" width="6.140625" customWidth="1"/>
    <col min="4" max="4" width="7.85546875" customWidth="1"/>
    <col min="5" max="5" width="6.140625" customWidth="1"/>
    <col min="6" max="6" width="7.7109375" customWidth="1"/>
    <col min="7" max="7" width="6.140625" customWidth="1"/>
    <col min="8" max="8" width="9.140625" customWidth="1"/>
    <col min="9" max="11" width="6.140625" customWidth="1"/>
  </cols>
  <sheetData>
    <row r="1" spans="1:10">
      <c r="A1" s="33"/>
      <c r="B1" s="35"/>
      <c r="C1" s="33"/>
      <c r="D1" s="152" t="s">
        <v>87</v>
      </c>
      <c r="E1" s="152"/>
      <c r="F1" s="152"/>
      <c r="G1" s="152"/>
      <c r="H1" s="152"/>
      <c r="I1" s="152"/>
      <c r="J1" s="152"/>
    </row>
    <row r="2" spans="1:10" ht="26.25" customHeight="1">
      <c r="A2" s="35"/>
      <c r="B2" s="35"/>
      <c r="C2" s="35"/>
      <c r="D2" s="122" t="s">
        <v>143</v>
      </c>
      <c r="E2" s="122"/>
      <c r="F2" s="122"/>
      <c r="G2" s="122"/>
      <c r="H2" s="122"/>
      <c r="I2" s="122"/>
      <c r="J2" s="122"/>
    </row>
    <row r="3" spans="1:10" ht="32.25" customHeight="1">
      <c r="A3" s="123" t="s">
        <v>168</v>
      </c>
      <c r="B3" s="123"/>
      <c r="C3" s="123"/>
      <c r="D3" s="123"/>
      <c r="E3" s="123"/>
      <c r="F3" s="123"/>
      <c r="G3" s="123"/>
      <c r="H3" s="123"/>
      <c r="I3" s="123"/>
      <c r="J3" s="123"/>
    </row>
    <row r="4" spans="1:10" ht="12.75" customHeight="1">
      <c r="A4" s="33"/>
      <c r="B4" s="33"/>
      <c r="C4" s="33"/>
      <c r="D4" s="33"/>
      <c r="E4" s="33"/>
      <c r="F4" s="33"/>
      <c r="G4" s="33"/>
      <c r="H4" s="124" t="s">
        <v>90</v>
      </c>
      <c r="I4" s="124"/>
      <c r="J4" s="124"/>
    </row>
    <row r="5" spans="1:10" ht="15" customHeight="1">
      <c r="A5" s="125"/>
      <c r="B5" s="125"/>
      <c r="C5" s="127"/>
      <c r="D5" s="128"/>
      <c r="E5" s="128"/>
      <c r="F5" s="128"/>
      <c r="G5" s="128"/>
      <c r="H5" s="128"/>
      <c r="I5" s="128"/>
      <c r="J5" s="129"/>
    </row>
    <row r="6" spans="1:10" ht="6.75" customHeight="1">
      <c r="A6" s="125"/>
      <c r="B6" s="125"/>
      <c r="C6" s="126" t="s">
        <v>95</v>
      </c>
      <c r="D6" s="126"/>
      <c r="E6" s="162" t="s">
        <v>171</v>
      </c>
      <c r="F6" s="162"/>
      <c r="G6" s="126" t="s">
        <v>172</v>
      </c>
      <c r="H6" s="126"/>
      <c r="I6" s="126" t="s">
        <v>173</v>
      </c>
      <c r="J6" s="126"/>
    </row>
    <row r="7" spans="1:10" ht="7.5" customHeight="1">
      <c r="A7" s="125"/>
      <c r="B7" s="125"/>
      <c r="C7" s="126"/>
      <c r="D7" s="126"/>
      <c r="E7" s="162"/>
      <c r="F7" s="162"/>
      <c r="G7" s="126"/>
      <c r="H7" s="126"/>
      <c r="I7" s="126"/>
      <c r="J7" s="126"/>
    </row>
    <row r="8" spans="1:10" ht="11.25" customHeight="1">
      <c r="A8" s="125"/>
      <c r="B8" s="125"/>
      <c r="C8" s="126"/>
      <c r="D8" s="126"/>
      <c r="E8" s="162"/>
      <c r="F8" s="162"/>
      <c r="G8" s="126"/>
      <c r="H8" s="126"/>
      <c r="I8" s="126"/>
      <c r="J8" s="126"/>
    </row>
    <row r="9" spans="1:10" ht="15" hidden="1" customHeight="1">
      <c r="A9" s="125"/>
      <c r="B9" s="125"/>
      <c r="C9" s="126"/>
      <c r="D9" s="126"/>
      <c r="E9" s="162"/>
      <c r="F9" s="162"/>
      <c r="G9" s="126"/>
      <c r="H9" s="126"/>
      <c r="I9" s="126"/>
      <c r="J9" s="126"/>
    </row>
    <row r="10" spans="1:10" ht="12.75" customHeight="1">
      <c r="A10" s="125"/>
      <c r="B10" s="125"/>
      <c r="C10" s="131" t="s">
        <v>102</v>
      </c>
      <c r="D10" s="131"/>
      <c r="E10" s="131" t="s">
        <v>103</v>
      </c>
      <c r="F10" s="131"/>
      <c r="G10" s="131" t="s">
        <v>104</v>
      </c>
      <c r="H10" s="131"/>
      <c r="I10" s="125" t="s">
        <v>105</v>
      </c>
      <c r="J10" s="125"/>
    </row>
    <row r="11" spans="1:10">
      <c r="A11" s="36" t="s">
        <v>106</v>
      </c>
      <c r="B11" s="37">
        <v>1</v>
      </c>
      <c r="C11" s="132">
        <v>27450</v>
      </c>
      <c r="D11" s="132"/>
      <c r="E11" s="132"/>
      <c r="F11" s="132"/>
      <c r="G11" s="132"/>
      <c r="H11" s="132"/>
      <c r="I11" s="132">
        <v>27450</v>
      </c>
      <c r="J11" s="132"/>
    </row>
    <row r="12" spans="1:10">
      <c r="A12" s="36" t="s">
        <v>107</v>
      </c>
      <c r="B12" s="37" t="s">
        <v>108</v>
      </c>
      <c r="C12" s="151">
        <f t="shared" ref="C12" si="0">SUM(C13+C14+C15+C16+C17+C18+C19+C20+C21+C22+C23+C24+C25+C26+C27+C28+C29+C30+C31)</f>
        <v>20726014</v>
      </c>
      <c r="D12" s="151"/>
      <c r="E12" s="151">
        <f t="shared" ref="E12" si="1">SUM(E13+E14+E15+E16+E17+E18+E19+E20+E21+E22+E23+E24+E25+E26+E27+E28+E29+E30+E31)</f>
        <v>19167314</v>
      </c>
      <c r="F12" s="151"/>
      <c r="G12" s="151">
        <f t="shared" ref="G12" si="2">SUM(G13+G14+G15+G16+G17+G18+G19+G20+G21+G22+G23+G24+G25+G26+G27+G28+G29+G30+G31)</f>
        <v>958300</v>
      </c>
      <c r="H12" s="151"/>
      <c r="I12" s="151">
        <f t="shared" ref="I12" si="3">SUM(I13+I14+I15+I16+I17+I18+I19+I20+I21+I22+I23+I24+I25+I26+I27+I28+I29+I30+I31)</f>
        <v>600400</v>
      </c>
      <c r="J12" s="151"/>
    </row>
    <row r="13" spans="1:10">
      <c r="A13" s="60" t="s">
        <v>109</v>
      </c>
      <c r="B13" s="41"/>
      <c r="C13" s="132">
        <v>0</v>
      </c>
      <c r="D13" s="132"/>
      <c r="E13" s="132">
        <v>0</v>
      </c>
      <c r="F13" s="132"/>
      <c r="G13" s="133"/>
      <c r="H13" s="134"/>
      <c r="I13" s="132"/>
      <c r="J13" s="132"/>
    </row>
    <row r="14" spans="1:10">
      <c r="A14" s="39" t="s">
        <v>110</v>
      </c>
      <c r="B14" s="41">
        <v>3</v>
      </c>
      <c r="C14" s="132">
        <v>6059000</v>
      </c>
      <c r="D14" s="132"/>
      <c r="E14" s="132">
        <v>6059000</v>
      </c>
      <c r="F14" s="132"/>
      <c r="G14" s="133"/>
      <c r="H14" s="134"/>
      <c r="I14" s="132"/>
      <c r="J14" s="132"/>
    </row>
    <row r="15" spans="1:10">
      <c r="A15" s="39" t="s">
        <v>111</v>
      </c>
      <c r="B15" s="41">
        <v>4</v>
      </c>
      <c r="C15" s="132">
        <v>5770338</v>
      </c>
      <c r="D15" s="132"/>
      <c r="E15" s="132">
        <v>5770338</v>
      </c>
      <c r="F15" s="132"/>
      <c r="G15" s="133"/>
      <c r="H15" s="134"/>
      <c r="I15" s="132"/>
      <c r="J15" s="132"/>
    </row>
    <row r="16" spans="1:10">
      <c r="A16" s="39" t="s">
        <v>112</v>
      </c>
      <c r="B16" s="41">
        <v>5</v>
      </c>
      <c r="C16" s="132">
        <v>5938276</v>
      </c>
      <c r="D16" s="132"/>
      <c r="E16" s="132">
        <v>5938276</v>
      </c>
      <c r="F16" s="132"/>
      <c r="G16" s="133"/>
      <c r="H16" s="134"/>
      <c r="I16" s="132"/>
      <c r="J16" s="132"/>
    </row>
    <row r="17" spans="1:10">
      <c r="A17" s="39" t="s">
        <v>113</v>
      </c>
      <c r="B17" s="41"/>
      <c r="C17" s="132">
        <v>0</v>
      </c>
      <c r="D17" s="132"/>
      <c r="E17" s="132">
        <v>0</v>
      </c>
      <c r="F17" s="132"/>
      <c r="G17" s="133"/>
      <c r="H17" s="134"/>
      <c r="I17" s="132"/>
      <c r="J17" s="132"/>
    </row>
    <row r="18" spans="1:10">
      <c r="A18" s="36" t="s">
        <v>114</v>
      </c>
      <c r="B18" s="41">
        <v>6</v>
      </c>
      <c r="C18" s="132">
        <v>0</v>
      </c>
      <c r="D18" s="132"/>
      <c r="E18" s="132">
        <v>0</v>
      </c>
      <c r="F18" s="132"/>
      <c r="G18" s="133">
        <v>0</v>
      </c>
      <c r="H18" s="134"/>
      <c r="I18" s="132">
        <v>0</v>
      </c>
      <c r="J18" s="132"/>
    </row>
    <row r="19" spans="1:10">
      <c r="A19" s="36" t="s">
        <v>115</v>
      </c>
      <c r="B19" s="41">
        <v>7</v>
      </c>
      <c r="C19" s="132"/>
      <c r="D19" s="132"/>
      <c r="E19" s="132"/>
      <c r="F19" s="132"/>
      <c r="G19" s="133"/>
      <c r="H19" s="134"/>
      <c r="I19" s="132"/>
      <c r="J19" s="132"/>
    </row>
    <row r="20" spans="1:10">
      <c r="A20" s="36" t="s">
        <v>116</v>
      </c>
      <c r="B20" s="41">
        <v>8</v>
      </c>
      <c r="C20" s="132">
        <v>849900</v>
      </c>
      <c r="D20" s="132"/>
      <c r="E20" s="132">
        <v>283300</v>
      </c>
      <c r="F20" s="132"/>
      <c r="G20" s="133">
        <v>283300</v>
      </c>
      <c r="H20" s="134"/>
      <c r="I20" s="132">
        <v>283300</v>
      </c>
      <c r="J20" s="132"/>
    </row>
    <row r="21" spans="1:10">
      <c r="A21" s="36" t="s">
        <v>117</v>
      </c>
      <c r="B21" s="41">
        <v>9</v>
      </c>
      <c r="C21" s="132"/>
      <c r="D21" s="132"/>
      <c r="E21" s="132"/>
      <c r="F21" s="132"/>
      <c r="G21" s="133"/>
      <c r="H21" s="134"/>
      <c r="I21" s="132"/>
      <c r="J21" s="132"/>
    </row>
    <row r="22" spans="1:10">
      <c r="A22" s="36" t="s">
        <v>118</v>
      </c>
      <c r="B22" s="41">
        <v>10</v>
      </c>
      <c r="C22" s="132"/>
      <c r="D22" s="132"/>
      <c r="E22" s="132"/>
      <c r="F22" s="132"/>
      <c r="G22" s="133"/>
      <c r="H22" s="134"/>
      <c r="I22" s="132"/>
      <c r="J22" s="132"/>
    </row>
    <row r="23" spans="1:10">
      <c r="A23" s="36" t="s">
        <v>119</v>
      </c>
      <c r="B23" s="41">
        <v>11</v>
      </c>
      <c r="C23" s="132">
        <v>203500</v>
      </c>
      <c r="D23" s="132"/>
      <c r="E23" s="132">
        <v>203500</v>
      </c>
      <c r="F23" s="132"/>
      <c r="G23" s="133"/>
      <c r="H23" s="134"/>
      <c r="I23" s="132"/>
      <c r="J23" s="132"/>
    </row>
    <row r="24" spans="1:10">
      <c r="A24" s="36" t="s">
        <v>120</v>
      </c>
      <c r="B24" s="41">
        <v>14</v>
      </c>
      <c r="C24" s="132">
        <v>550000</v>
      </c>
      <c r="D24" s="132"/>
      <c r="E24" s="132">
        <v>275000</v>
      </c>
      <c r="F24" s="132"/>
      <c r="G24" s="133">
        <v>275000</v>
      </c>
      <c r="H24" s="134"/>
      <c r="I24" s="132"/>
      <c r="J24" s="132"/>
    </row>
    <row r="25" spans="1:10">
      <c r="A25" s="36" t="s">
        <v>121</v>
      </c>
      <c r="B25" s="41">
        <v>15</v>
      </c>
      <c r="C25" s="132">
        <v>817100</v>
      </c>
      <c r="D25" s="132"/>
      <c r="E25" s="132">
        <v>300000</v>
      </c>
      <c r="F25" s="132"/>
      <c r="G25" s="133">
        <v>300000</v>
      </c>
      <c r="H25" s="134"/>
      <c r="I25" s="132">
        <v>217100</v>
      </c>
      <c r="J25" s="132"/>
    </row>
    <row r="26" spans="1:10">
      <c r="A26" s="40" t="s">
        <v>122</v>
      </c>
      <c r="B26" s="41">
        <v>16</v>
      </c>
      <c r="C26" s="132"/>
      <c r="D26" s="132"/>
      <c r="E26" s="132"/>
      <c r="F26" s="132"/>
      <c r="G26" s="133"/>
      <c r="H26" s="134"/>
      <c r="I26" s="132"/>
      <c r="J26" s="132"/>
    </row>
    <row r="27" spans="1:10">
      <c r="A27" s="40" t="s">
        <v>123</v>
      </c>
      <c r="B27" s="41">
        <v>17</v>
      </c>
      <c r="C27" s="132"/>
      <c r="D27" s="132"/>
      <c r="E27" s="132"/>
      <c r="F27" s="132"/>
      <c r="G27" s="133"/>
      <c r="H27" s="134"/>
      <c r="I27" s="132"/>
      <c r="J27" s="132"/>
    </row>
    <row r="28" spans="1:10">
      <c r="A28" s="36" t="s">
        <v>124</v>
      </c>
      <c r="B28" s="41">
        <v>18</v>
      </c>
      <c r="C28" s="132">
        <v>100000</v>
      </c>
      <c r="D28" s="132"/>
      <c r="E28" s="132">
        <v>100000</v>
      </c>
      <c r="F28" s="132"/>
      <c r="G28" s="133"/>
      <c r="H28" s="134"/>
      <c r="I28" s="125"/>
      <c r="J28" s="125"/>
    </row>
    <row r="29" spans="1:10">
      <c r="A29" s="36" t="s">
        <v>125</v>
      </c>
      <c r="B29" s="41">
        <v>19</v>
      </c>
      <c r="C29" s="132"/>
      <c r="D29" s="132"/>
      <c r="E29" s="132"/>
      <c r="F29" s="132"/>
      <c r="G29" s="133"/>
      <c r="H29" s="134"/>
      <c r="I29" s="125"/>
      <c r="J29" s="125"/>
    </row>
    <row r="30" spans="1:10">
      <c r="A30" s="36" t="s">
        <v>126</v>
      </c>
      <c r="B30" s="41">
        <v>20</v>
      </c>
      <c r="C30" s="132">
        <v>37900</v>
      </c>
      <c r="D30" s="132"/>
      <c r="E30" s="132">
        <v>37900</v>
      </c>
      <c r="F30" s="132"/>
      <c r="G30" s="133"/>
      <c r="H30" s="134"/>
      <c r="I30" s="125"/>
      <c r="J30" s="125"/>
    </row>
    <row r="31" spans="1:10">
      <c r="A31" s="36" t="s">
        <v>127</v>
      </c>
      <c r="B31" s="41">
        <v>21</v>
      </c>
      <c r="C31" s="133">
        <v>400000</v>
      </c>
      <c r="D31" s="134"/>
      <c r="E31" s="133">
        <v>200000</v>
      </c>
      <c r="F31" s="134"/>
      <c r="G31" s="133">
        <v>100000</v>
      </c>
      <c r="H31" s="134"/>
      <c r="I31" s="136">
        <v>100000</v>
      </c>
      <c r="J31" s="137"/>
    </row>
    <row r="32" spans="1:10">
      <c r="A32" s="161" t="s">
        <v>169</v>
      </c>
      <c r="B32" s="137"/>
      <c r="C32" s="151">
        <f>SUM(C13:C31)</f>
        <v>20726014</v>
      </c>
      <c r="D32" s="151"/>
      <c r="E32" s="151">
        <f>SUM(E13:E31)</f>
        <v>19167314</v>
      </c>
      <c r="F32" s="151"/>
      <c r="G32" s="151">
        <f>SUM(G13:G31)</f>
        <v>958300</v>
      </c>
      <c r="H32" s="151"/>
      <c r="I32" s="160">
        <f>SUM(I13:I31)</f>
        <v>600400</v>
      </c>
      <c r="J32" s="160"/>
    </row>
    <row r="33" spans="1:10" ht="21.75" customHeight="1">
      <c r="A33" s="138" t="s">
        <v>158</v>
      </c>
      <c r="B33" s="138"/>
      <c r="C33" s="138"/>
      <c r="D33" s="138"/>
      <c r="E33" s="138"/>
      <c r="F33" s="138"/>
      <c r="G33" s="138"/>
      <c r="H33" s="138"/>
      <c r="I33" s="138"/>
      <c r="J33" s="138"/>
    </row>
    <row r="34" spans="1:10" ht="17.25" customHeight="1">
      <c r="A34" s="139" t="s">
        <v>159</v>
      </c>
      <c r="B34" s="139"/>
      <c r="C34" s="139"/>
      <c r="D34" s="139"/>
      <c r="E34" s="139"/>
      <c r="F34" s="139"/>
      <c r="G34" s="139"/>
      <c r="H34" s="139"/>
      <c r="I34" s="139"/>
      <c r="J34" s="139"/>
    </row>
    <row r="35" spans="1:10" ht="18.75" customHeight="1">
      <c r="A35" s="135" t="s">
        <v>170</v>
      </c>
      <c r="B35" s="135"/>
      <c r="C35" s="135"/>
      <c r="D35" s="135"/>
      <c r="E35" s="135"/>
      <c r="F35" s="135"/>
      <c r="G35" s="135"/>
      <c r="H35" s="135"/>
      <c r="I35" s="135"/>
      <c r="J35" s="135"/>
    </row>
  </sheetData>
  <mergeCells count="106">
    <mergeCell ref="E6:F9"/>
    <mergeCell ref="G6:H9"/>
    <mergeCell ref="I6:J9"/>
    <mergeCell ref="C10:D10"/>
    <mergeCell ref="E10:F10"/>
    <mergeCell ref="G10:H10"/>
    <mergeCell ref="I10:J10"/>
    <mergeCell ref="D1:J1"/>
    <mergeCell ref="D2:J2"/>
    <mergeCell ref="A3:J3"/>
    <mergeCell ref="H4:J4"/>
    <mergeCell ref="A5:B10"/>
    <mergeCell ref="C5:J5"/>
    <mergeCell ref="C6:D9"/>
    <mergeCell ref="I13:J13"/>
    <mergeCell ref="C14:D14"/>
    <mergeCell ref="E14:F14"/>
    <mergeCell ref="G14:H14"/>
    <mergeCell ref="I14:J14"/>
    <mergeCell ref="C13:D13"/>
    <mergeCell ref="E13:F13"/>
    <mergeCell ref="G13:H13"/>
    <mergeCell ref="I11:J11"/>
    <mergeCell ref="C12:D12"/>
    <mergeCell ref="E12:F12"/>
    <mergeCell ref="G12:H12"/>
    <mergeCell ref="I12:J12"/>
    <mergeCell ref="C11:D11"/>
    <mergeCell ref="E11:F11"/>
    <mergeCell ref="G11:H11"/>
    <mergeCell ref="I17:J17"/>
    <mergeCell ref="C18:D18"/>
    <mergeCell ref="E18:F18"/>
    <mergeCell ref="G18:H18"/>
    <mergeCell ref="I18:J18"/>
    <mergeCell ref="C17:D17"/>
    <mergeCell ref="E17:F17"/>
    <mergeCell ref="G17:H17"/>
    <mergeCell ref="I15:J15"/>
    <mergeCell ref="C16:D16"/>
    <mergeCell ref="E16:F16"/>
    <mergeCell ref="G16:H16"/>
    <mergeCell ref="I16:J16"/>
    <mergeCell ref="C15:D15"/>
    <mergeCell ref="E15:F15"/>
    <mergeCell ref="G15:H15"/>
    <mergeCell ref="I21:J21"/>
    <mergeCell ref="C22:D22"/>
    <mergeCell ref="E22:F22"/>
    <mergeCell ref="G22:H22"/>
    <mergeCell ref="I22:J22"/>
    <mergeCell ref="C21:D21"/>
    <mergeCell ref="E21:F21"/>
    <mergeCell ref="G21:H21"/>
    <mergeCell ref="I19:J19"/>
    <mergeCell ref="C20:D20"/>
    <mergeCell ref="E20:F20"/>
    <mergeCell ref="G20:H20"/>
    <mergeCell ref="I20:J20"/>
    <mergeCell ref="C19:D19"/>
    <mergeCell ref="E19:F19"/>
    <mergeCell ref="G19:H19"/>
    <mergeCell ref="I25:J25"/>
    <mergeCell ref="C26:D26"/>
    <mergeCell ref="E26:F26"/>
    <mergeCell ref="G26:H26"/>
    <mergeCell ref="I26:J26"/>
    <mergeCell ref="C25:D25"/>
    <mergeCell ref="E25:F25"/>
    <mergeCell ref="G25:H25"/>
    <mergeCell ref="I23:J23"/>
    <mergeCell ref="C24:D24"/>
    <mergeCell ref="E24:F24"/>
    <mergeCell ref="G24:H24"/>
    <mergeCell ref="I24:J24"/>
    <mergeCell ref="C23:D23"/>
    <mergeCell ref="E23:F23"/>
    <mergeCell ref="G23:H23"/>
    <mergeCell ref="I29:J29"/>
    <mergeCell ref="C30:D30"/>
    <mergeCell ref="E30:F30"/>
    <mergeCell ref="G30:H30"/>
    <mergeCell ref="I30:J30"/>
    <mergeCell ref="C29:D29"/>
    <mergeCell ref="E29:F29"/>
    <mergeCell ref="G29:H29"/>
    <mergeCell ref="I27:J27"/>
    <mergeCell ref="C28:D28"/>
    <mergeCell ref="E28:F28"/>
    <mergeCell ref="G28:H28"/>
    <mergeCell ref="I28:J28"/>
    <mergeCell ref="C27:D27"/>
    <mergeCell ref="E27:F27"/>
    <mergeCell ref="G27:H27"/>
    <mergeCell ref="I31:J31"/>
    <mergeCell ref="A33:J33"/>
    <mergeCell ref="A34:J34"/>
    <mergeCell ref="A35:J35"/>
    <mergeCell ref="C32:D32"/>
    <mergeCell ref="E32:F32"/>
    <mergeCell ref="G32:H32"/>
    <mergeCell ref="I32:J32"/>
    <mergeCell ref="A32:B32"/>
    <mergeCell ref="C31:D31"/>
    <mergeCell ref="E31:F31"/>
    <mergeCell ref="G31:H3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4"/>
  <sheetViews>
    <sheetView workbookViewId="0">
      <selection activeCell="I19" sqref="I19"/>
    </sheetView>
  </sheetViews>
  <sheetFormatPr defaultRowHeight="15"/>
  <cols>
    <col min="1" max="1" width="57.42578125" customWidth="1"/>
    <col min="2" max="2" width="12" customWidth="1"/>
    <col min="3" max="3" width="12.28515625" customWidth="1"/>
    <col min="4" max="4" width="14.28515625" customWidth="1"/>
    <col min="5" max="5" width="12.140625" customWidth="1"/>
    <col min="7" max="7" width="4.28515625" customWidth="1"/>
  </cols>
  <sheetData>
    <row r="2" spans="1:8" ht="15.75">
      <c r="A2" s="120" t="s">
        <v>175</v>
      </c>
      <c r="B2" s="120"/>
      <c r="C2" s="120"/>
      <c r="D2" s="120"/>
      <c r="E2" s="120"/>
    </row>
    <row r="3" spans="1:8">
      <c r="A3" s="3"/>
      <c r="B3" s="4"/>
      <c r="C3" s="4"/>
      <c r="D3" s="4"/>
    </row>
    <row r="4" spans="1:8">
      <c r="A4" s="59" t="s">
        <v>82</v>
      </c>
      <c r="B4" s="4"/>
      <c r="C4" s="4"/>
      <c r="D4" s="29" t="s">
        <v>81</v>
      </c>
    </row>
    <row r="5" spans="1:8" ht="37.5" customHeight="1">
      <c r="A5" s="19" t="s">
        <v>78</v>
      </c>
      <c r="B5" s="2" t="s">
        <v>79</v>
      </c>
      <c r="C5" s="2" t="s">
        <v>80</v>
      </c>
      <c r="D5" s="1" t="s">
        <v>0</v>
      </c>
      <c r="E5" s="28" t="s">
        <v>69</v>
      </c>
    </row>
    <row r="6" spans="1:8">
      <c r="A6" s="9" t="s">
        <v>1</v>
      </c>
      <c r="B6" s="2">
        <v>0</v>
      </c>
      <c r="C6" s="2">
        <v>0</v>
      </c>
      <c r="D6" s="1"/>
      <c r="E6" s="20"/>
    </row>
    <row r="7" spans="1:8">
      <c r="A7" s="10" t="s">
        <v>2</v>
      </c>
      <c r="B7" s="5">
        <v>210936900</v>
      </c>
      <c r="C7" s="5">
        <f>+C8</f>
        <v>210169086</v>
      </c>
      <c r="D7" s="5">
        <f>+D8</f>
        <v>767814</v>
      </c>
      <c r="E7" s="20"/>
    </row>
    <row r="8" spans="1:8">
      <c r="A8" s="10" t="s">
        <v>3</v>
      </c>
      <c r="B8" s="5">
        <v>210936900</v>
      </c>
      <c r="C8" s="5">
        <v>210169086</v>
      </c>
      <c r="D8" s="5">
        <f>+D9+D59+D56</f>
        <v>767814</v>
      </c>
      <c r="E8" s="5"/>
    </row>
    <row r="9" spans="1:8">
      <c r="A9" s="10" t="s">
        <v>4</v>
      </c>
      <c r="B9" s="5">
        <f>+B10+B15+B21+B26+B33+B36+B40+B44+B53</f>
        <v>210936900</v>
      </c>
      <c r="C9" s="5">
        <f>+C10+C15+C21+C26+C33+C36+C40+C44+C53</f>
        <v>210169086</v>
      </c>
      <c r="D9" s="5">
        <f>+D10+D15+D21+D26+D33+D36+D40+D44+D53</f>
        <v>767814</v>
      </c>
      <c r="E9" s="5"/>
    </row>
    <row r="10" spans="1:8">
      <c r="A10" s="10" t="s">
        <v>5</v>
      </c>
      <c r="B10" s="5">
        <f>+SUM(B11:B14)</f>
        <v>169064300</v>
      </c>
      <c r="C10" s="5">
        <f>+SUM(C11:C14)</f>
        <v>169033449</v>
      </c>
      <c r="D10" s="5">
        <f>+SUM(D11:D14)</f>
        <v>30851</v>
      </c>
      <c r="E10" s="20"/>
    </row>
    <row r="11" spans="1:8" ht="18" customHeight="1">
      <c r="A11" s="11" t="s">
        <v>6</v>
      </c>
      <c r="B11" s="6">
        <v>150785400</v>
      </c>
      <c r="C11" s="6">
        <v>151010069</v>
      </c>
      <c r="D11" s="16">
        <f>SUM(B11-C11)</f>
        <v>-224669</v>
      </c>
      <c r="E11" s="31"/>
    </row>
    <row r="12" spans="1:8">
      <c r="A12" s="11" t="s">
        <v>7</v>
      </c>
      <c r="B12" s="6">
        <v>6587700</v>
      </c>
      <c r="C12" s="6">
        <v>6266250</v>
      </c>
      <c r="D12" s="16">
        <f t="shared" ref="D12:D14" si="0">SUM(B12-C12)</f>
        <v>321450</v>
      </c>
      <c r="E12" s="20"/>
    </row>
    <row r="13" spans="1:8">
      <c r="A13" s="11" t="s">
        <v>8</v>
      </c>
      <c r="B13" s="6">
        <v>11691200</v>
      </c>
      <c r="C13" s="6">
        <v>11757130</v>
      </c>
      <c r="D13" s="16">
        <f t="shared" si="0"/>
        <v>-65930</v>
      </c>
      <c r="E13" s="20"/>
    </row>
    <row r="14" spans="1:8">
      <c r="A14" s="11" t="s">
        <v>9</v>
      </c>
      <c r="B14" s="6"/>
      <c r="C14" s="6"/>
      <c r="D14" s="16">
        <f t="shared" si="0"/>
        <v>0</v>
      </c>
      <c r="E14" s="20"/>
    </row>
    <row r="15" spans="1:8">
      <c r="A15" s="10" t="s">
        <v>10</v>
      </c>
      <c r="B15" s="5">
        <f>+SUM(B16:B20)</f>
        <v>17682000</v>
      </c>
      <c r="C15" s="5">
        <f>+SUM(C16:C20)</f>
        <v>17682000</v>
      </c>
      <c r="D15" s="5">
        <f>+SUM(D16:D20)</f>
        <v>0</v>
      </c>
      <c r="E15" s="20"/>
    </row>
    <row r="16" spans="1:8">
      <c r="A16" s="11" t="s">
        <v>11</v>
      </c>
      <c r="B16" s="6">
        <v>17682000</v>
      </c>
      <c r="C16" s="6">
        <v>17682000</v>
      </c>
      <c r="D16" s="16">
        <f>SUM(B16-C16)</f>
        <v>0</v>
      </c>
      <c r="E16" s="20"/>
      <c r="H16" s="56"/>
    </row>
    <row r="17" spans="1:8">
      <c r="A17" s="11" t="s">
        <v>12</v>
      </c>
      <c r="B17" s="6"/>
      <c r="C17" s="6"/>
      <c r="D17" s="16">
        <f t="shared" ref="D17:D20" si="1">SUM(B17-C17)</f>
        <v>0</v>
      </c>
      <c r="E17" s="20"/>
      <c r="H17" s="56"/>
    </row>
    <row r="18" spans="1:8">
      <c r="A18" s="11" t="s">
        <v>13</v>
      </c>
      <c r="B18" s="6"/>
      <c r="C18" s="6"/>
      <c r="D18" s="16">
        <f t="shared" si="1"/>
        <v>0</v>
      </c>
      <c r="E18" s="20"/>
      <c r="H18" s="56"/>
    </row>
    <row r="19" spans="1:8">
      <c r="A19" s="11" t="s">
        <v>14</v>
      </c>
      <c r="B19" s="6"/>
      <c r="C19" s="6"/>
      <c r="D19" s="16">
        <f t="shared" si="1"/>
        <v>0</v>
      </c>
      <c r="E19" s="20"/>
      <c r="H19" s="56"/>
    </row>
    <row r="20" spans="1:8">
      <c r="A20" s="11" t="s">
        <v>15</v>
      </c>
      <c r="B20" s="6"/>
      <c r="C20" s="6"/>
      <c r="D20" s="16">
        <f t="shared" si="1"/>
        <v>0</v>
      </c>
      <c r="E20" s="20"/>
      <c r="H20" s="56"/>
    </row>
    <row r="21" spans="1:8">
      <c r="A21" s="10" t="s">
        <v>16</v>
      </c>
      <c r="B21" s="5">
        <f>+SUM(B22:B25)</f>
        <v>5673600</v>
      </c>
      <c r="C21" s="5">
        <f>+SUM(C22:C25)</f>
        <v>5673600</v>
      </c>
      <c r="D21" s="5">
        <f>+SUM(D22:D25)</f>
        <v>0</v>
      </c>
      <c r="E21" s="20"/>
    </row>
    <row r="22" spans="1:8" ht="12.75" customHeight="1">
      <c r="A22" s="11" t="s">
        <v>17</v>
      </c>
      <c r="B22" s="6">
        <v>513100</v>
      </c>
      <c r="C22" s="6">
        <v>653791</v>
      </c>
      <c r="D22" s="16">
        <f>SUM(B22-C22)</f>
        <v>-140691</v>
      </c>
      <c r="E22" s="30"/>
    </row>
    <row r="23" spans="1:8" ht="18.75" customHeight="1">
      <c r="A23" s="11" t="s">
        <v>18</v>
      </c>
      <c r="B23" s="6">
        <v>4634100</v>
      </c>
      <c r="C23" s="6">
        <v>4493007</v>
      </c>
      <c r="D23" s="16">
        <f t="shared" ref="D23:D25" si="2">SUM(B23-C23)</f>
        <v>141093</v>
      </c>
      <c r="E23" s="30"/>
    </row>
    <row r="24" spans="1:8">
      <c r="A24" s="11" t="s">
        <v>19</v>
      </c>
      <c r="B24" s="6">
        <v>526400</v>
      </c>
      <c r="C24" s="6">
        <v>526802</v>
      </c>
      <c r="D24" s="16">
        <f t="shared" si="2"/>
        <v>-402</v>
      </c>
      <c r="E24" s="32"/>
    </row>
    <row r="25" spans="1:8">
      <c r="A25" s="11" t="s">
        <v>20</v>
      </c>
      <c r="B25" s="8"/>
      <c r="C25" s="6"/>
      <c r="D25" s="16">
        <f t="shared" si="2"/>
        <v>0</v>
      </c>
      <c r="E25" s="20"/>
    </row>
    <row r="26" spans="1:8">
      <c r="A26" s="10" t="s">
        <v>21</v>
      </c>
      <c r="B26" s="5">
        <f>+SUM(B27:B32)</f>
        <v>7906900</v>
      </c>
      <c r="C26" s="5">
        <f>+SUM(C27:C32)</f>
        <v>7653553</v>
      </c>
      <c r="D26" s="5">
        <f>+SUM(D27:D32)</f>
        <v>253347</v>
      </c>
      <c r="E26" s="20"/>
    </row>
    <row r="27" spans="1:8">
      <c r="A27" s="11" t="s">
        <v>22</v>
      </c>
      <c r="B27" s="6">
        <v>2169300</v>
      </c>
      <c r="C27" s="6">
        <v>2150500</v>
      </c>
      <c r="D27" s="16">
        <f>SUM(B27-C27)</f>
        <v>18800</v>
      </c>
      <c r="E27" s="20"/>
    </row>
    <row r="28" spans="1:8">
      <c r="A28" s="11" t="s">
        <v>23</v>
      </c>
      <c r="B28" s="6">
        <v>1624000</v>
      </c>
      <c r="C28" s="6">
        <v>2222642</v>
      </c>
      <c r="D28" s="16">
        <f t="shared" ref="D28:D32" si="3">SUM(B28-C28)</f>
        <v>-598642</v>
      </c>
      <c r="E28" s="20"/>
    </row>
    <row r="29" spans="1:8">
      <c r="A29" s="11" t="s">
        <v>24</v>
      </c>
      <c r="B29" s="6">
        <v>3217900</v>
      </c>
      <c r="C29" s="6">
        <v>2748161</v>
      </c>
      <c r="D29" s="16">
        <f t="shared" si="3"/>
        <v>469739</v>
      </c>
      <c r="E29" s="20"/>
    </row>
    <row r="30" spans="1:8">
      <c r="A30" s="11" t="s">
        <v>25</v>
      </c>
      <c r="B30" s="6"/>
      <c r="C30" s="6"/>
      <c r="D30" s="16">
        <f t="shared" si="3"/>
        <v>0</v>
      </c>
      <c r="E30" s="20"/>
    </row>
    <row r="31" spans="1:8">
      <c r="A31" s="11" t="s">
        <v>26</v>
      </c>
      <c r="B31" s="8">
        <v>469700</v>
      </c>
      <c r="C31" s="6">
        <v>136600</v>
      </c>
      <c r="D31" s="16">
        <f t="shared" si="3"/>
        <v>333100</v>
      </c>
      <c r="E31" s="20"/>
    </row>
    <row r="32" spans="1:8">
      <c r="A32" s="11" t="s">
        <v>27</v>
      </c>
      <c r="B32" s="6">
        <v>426000</v>
      </c>
      <c r="C32" s="6">
        <v>395650</v>
      </c>
      <c r="D32" s="16">
        <f t="shared" si="3"/>
        <v>30350</v>
      </c>
      <c r="E32" s="20"/>
    </row>
    <row r="33" spans="1:5">
      <c r="A33" s="10" t="s">
        <v>28</v>
      </c>
      <c r="B33" s="5">
        <f>+SUM(B34:B35)</f>
        <v>0</v>
      </c>
      <c r="C33" s="5">
        <f>+SUM(C34:C35)</f>
        <v>0</v>
      </c>
      <c r="D33" s="5">
        <f>+SUM(D34:D35)</f>
        <v>0</v>
      </c>
      <c r="E33" s="20"/>
    </row>
    <row r="34" spans="1:5">
      <c r="A34" s="11" t="s">
        <v>29</v>
      </c>
      <c r="B34" s="6"/>
      <c r="C34" s="6"/>
      <c r="D34" s="16"/>
      <c r="E34" s="20"/>
    </row>
    <row r="35" spans="1:5">
      <c r="A35" s="11" t="s">
        <v>30</v>
      </c>
      <c r="B35" s="6"/>
      <c r="C35" s="6"/>
      <c r="D35" s="16"/>
      <c r="E35" s="20"/>
    </row>
    <row r="36" spans="1:5">
      <c r="A36" s="10" t="s">
        <v>31</v>
      </c>
      <c r="B36" s="5">
        <f>+SUM(B37:B39)</f>
        <v>0</v>
      </c>
      <c r="C36" s="5">
        <f>+SUM(C37:C39)</f>
        <v>0</v>
      </c>
      <c r="D36" s="5">
        <f>+SUM(D37:D39)</f>
        <v>0</v>
      </c>
      <c r="E36" s="20"/>
    </row>
    <row r="37" spans="1:5">
      <c r="A37" s="11" t="s">
        <v>32</v>
      </c>
      <c r="B37" s="6"/>
      <c r="C37" s="6"/>
      <c r="D37" s="16"/>
      <c r="E37" s="20"/>
    </row>
    <row r="38" spans="1:5">
      <c r="A38" s="11" t="s">
        <v>33</v>
      </c>
      <c r="B38" s="6"/>
      <c r="C38" s="6"/>
      <c r="D38" s="16"/>
      <c r="E38" s="20"/>
    </row>
    <row r="39" spans="1:5">
      <c r="A39" s="11" t="s">
        <v>34</v>
      </c>
      <c r="B39" s="6"/>
      <c r="C39" s="6"/>
      <c r="D39" s="16"/>
      <c r="E39" s="20"/>
    </row>
    <row r="40" spans="1:5">
      <c r="A40" s="10" t="s">
        <v>35</v>
      </c>
      <c r="B40" s="5">
        <f>+SUM(B41:B43)</f>
        <v>1351700</v>
      </c>
      <c r="C40" s="5">
        <f>+SUM(C41:C43)</f>
        <v>1158600</v>
      </c>
      <c r="D40" s="5">
        <f>+SUM(D41:D43)</f>
        <v>193100</v>
      </c>
      <c r="E40" s="20"/>
    </row>
    <row r="41" spans="1:5">
      <c r="A41" s="11" t="s">
        <v>36</v>
      </c>
      <c r="B41" s="6"/>
      <c r="C41" s="6"/>
      <c r="D41" s="16"/>
      <c r="E41" s="20"/>
    </row>
    <row r="42" spans="1:5">
      <c r="A42" s="11" t="s">
        <v>37</v>
      </c>
      <c r="B42" s="6">
        <v>1351700</v>
      </c>
      <c r="C42" s="6">
        <v>1158600</v>
      </c>
      <c r="D42" s="16">
        <f>SUM(B42-C42)</f>
        <v>193100</v>
      </c>
      <c r="E42" s="20"/>
    </row>
    <row r="43" spans="1:5">
      <c r="A43" s="11" t="s">
        <v>38</v>
      </c>
      <c r="B43" s="6"/>
      <c r="C43" s="6"/>
      <c r="D43" s="16"/>
      <c r="E43" s="20"/>
    </row>
    <row r="44" spans="1:5">
      <c r="A44" s="10" t="s">
        <v>39</v>
      </c>
      <c r="B44" s="5">
        <f>+SUM(B45:B52)</f>
        <v>8606000</v>
      </c>
      <c r="C44" s="5">
        <f>+SUM(C45:C52)</f>
        <v>8409184</v>
      </c>
      <c r="D44" s="5">
        <f>+SUM(D45:D52)</f>
        <v>196816</v>
      </c>
      <c r="E44" s="20"/>
    </row>
    <row r="45" spans="1:5">
      <c r="A45" s="11" t="s">
        <v>40</v>
      </c>
      <c r="B45" s="8">
        <v>240000</v>
      </c>
      <c r="C45" s="6">
        <v>240000</v>
      </c>
      <c r="D45" s="16">
        <f>SUM(B45-C45)</f>
        <v>0</v>
      </c>
      <c r="E45" s="20"/>
    </row>
    <row r="46" spans="1:5">
      <c r="A46" s="11" t="s">
        <v>41</v>
      </c>
      <c r="B46" s="8">
        <v>300000</v>
      </c>
      <c r="C46" s="6">
        <v>300000</v>
      </c>
      <c r="D46" s="16">
        <f t="shared" ref="D46:D59" si="4">SUM(B46-C46)</f>
        <v>0</v>
      </c>
      <c r="E46" s="20"/>
    </row>
    <row r="47" spans="1:5">
      <c r="A47" s="12" t="s">
        <v>42</v>
      </c>
      <c r="B47" s="7">
        <v>7700000</v>
      </c>
      <c r="C47" s="6">
        <v>7700000</v>
      </c>
      <c r="D47" s="16">
        <f t="shared" si="4"/>
        <v>0</v>
      </c>
      <c r="E47" s="30"/>
    </row>
    <row r="48" spans="1:5">
      <c r="A48" s="11" t="s">
        <v>43</v>
      </c>
      <c r="B48" s="8">
        <v>95000</v>
      </c>
      <c r="C48" s="6">
        <v>11000</v>
      </c>
      <c r="D48" s="16">
        <f t="shared" si="4"/>
        <v>84000</v>
      </c>
      <c r="E48" s="20"/>
    </row>
    <row r="49" spans="1:5">
      <c r="A49" s="11" t="s">
        <v>44</v>
      </c>
      <c r="B49" s="7">
        <v>171000</v>
      </c>
      <c r="C49" s="6">
        <v>158184</v>
      </c>
      <c r="D49" s="16">
        <f t="shared" si="4"/>
        <v>12816</v>
      </c>
      <c r="E49" s="20"/>
    </row>
    <row r="50" spans="1:5">
      <c r="A50" s="11" t="s">
        <v>45</v>
      </c>
      <c r="B50" s="7">
        <v>100000</v>
      </c>
      <c r="C50" s="6"/>
      <c r="D50" s="16">
        <f t="shared" si="4"/>
        <v>100000</v>
      </c>
      <c r="E50" s="20"/>
    </row>
    <row r="51" spans="1:5">
      <c r="A51" s="11" t="s">
        <v>153</v>
      </c>
      <c r="B51" s="8"/>
      <c r="C51" s="6"/>
      <c r="D51" s="16">
        <f t="shared" si="4"/>
        <v>0</v>
      </c>
      <c r="E51" s="20"/>
    </row>
    <row r="52" spans="1:5">
      <c r="A52" s="26" t="s">
        <v>47</v>
      </c>
      <c r="B52" s="8"/>
      <c r="C52" s="6"/>
      <c r="D52" s="16">
        <f t="shared" si="4"/>
        <v>0</v>
      </c>
      <c r="E52" s="20"/>
    </row>
    <row r="53" spans="1:5">
      <c r="A53" s="10" t="s">
        <v>48</v>
      </c>
      <c r="B53" s="5">
        <f>+SUM(B54:B55)</f>
        <v>652400</v>
      </c>
      <c r="C53" s="5">
        <f>+SUM(C54:C55)</f>
        <v>558700</v>
      </c>
      <c r="D53" s="16">
        <f t="shared" si="4"/>
        <v>93700</v>
      </c>
      <c r="E53" s="20"/>
    </row>
    <row r="54" spans="1:5">
      <c r="A54" s="11" t="s">
        <v>49</v>
      </c>
      <c r="B54" s="6">
        <v>652400</v>
      </c>
      <c r="C54" s="6">
        <v>558700</v>
      </c>
      <c r="D54" s="16">
        <f t="shared" si="4"/>
        <v>93700</v>
      </c>
      <c r="E54" s="20"/>
    </row>
    <row r="55" spans="1:5">
      <c r="A55" s="11" t="s">
        <v>50</v>
      </c>
      <c r="B55" s="6"/>
      <c r="C55" s="6"/>
      <c r="D55" s="16">
        <f t="shared" si="4"/>
        <v>0</v>
      </c>
      <c r="E55" s="20"/>
    </row>
    <row r="56" spans="1:5">
      <c r="A56" s="10" t="s">
        <v>51</v>
      </c>
      <c r="B56" s="5" t="str">
        <f>+B58</f>
        <v>0.0.</v>
      </c>
      <c r="C56" s="5">
        <f>+SUM(C58)</f>
        <v>0</v>
      </c>
      <c r="D56" s="16">
        <v>0</v>
      </c>
      <c r="E56" s="20"/>
    </row>
    <row r="57" spans="1:5">
      <c r="A57" s="10" t="s">
        <v>52</v>
      </c>
      <c r="B57" s="5" t="str">
        <f>+B58</f>
        <v>0.0.</v>
      </c>
      <c r="C57" s="5">
        <f>+C58</f>
        <v>0</v>
      </c>
      <c r="D57" s="16">
        <v>0</v>
      </c>
      <c r="E57" s="20"/>
    </row>
    <row r="58" spans="1:5">
      <c r="A58" s="11" t="s">
        <v>53</v>
      </c>
      <c r="B58" s="8" t="s">
        <v>131</v>
      </c>
      <c r="C58" s="6">
        <v>0</v>
      </c>
      <c r="D58" s="16">
        <v>0</v>
      </c>
      <c r="E58" s="20"/>
    </row>
    <row r="59" spans="1:5">
      <c r="A59" s="10" t="s">
        <v>54</v>
      </c>
      <c r="B59" s="5">
        <f>+B60</f>
        <v>0</v>
      </c>
      <c r="C59" s="5">
        <f>+C60</f>
        <v>0</v>
      </c>
      <c r="D59" s="16">
        <f t="shared" si="4"/>
        <v>0</v>
      </c>
      <c r="E59" s="20"/>
    </row>
    <row r="60" spans="1:5">
      <c r="A60" s="10" t="s">
        <v>55</v>
      </c>
      <c r="B60" s="5">
        <f>+SUM(B61:B63)</f>
        <v>0</v>
      </c>
      <c r="C60" s="5">
        <f>+SUM(C61:C63)</f>
        <v>0</v>
      </c>
      <c r="D60" s="5">
        <f>+SUM(D61:D63)</f>
        <v>0</v>
      </c>
      <c r="E60" s="20"/>
    </row>
    <row r="61" spans="1:5">
      <c r="A61" s="11" t="s">
        <v>56</v>
      </c>
      <c r="B61" s="8"/>
      <c r="C61" s="13"/>
      <c r="D61" s="16"/>
      <c r="E61" s="20"/>
    </row>
    <row r="62" spans="1:5">
      <c r="A62" s="12" t="s">
        <v>57</v>
      </c>
      <c r="B62" s="8"/>
      <c r="C62" s="13"/>
      <c r="D62" s="16"/>
      <c r="E62" s="20"/>
    </row>
    <row r="63" spans="1:5">
      <c r="A63" s="27" t="s">
        <v>58</v>
      </c>
      <c r="B63" s="8"/>
      <c r="C63" s="22"/>
      <c r="D63" s="16"/>
      <c r="E63" s="20"/>
    </row>
    <row r="64" spans="1:5">
      <c r="A64" s="10" t="s">
        <v>59</v>
      </c>
      <c r="B64" s="14">
        <f>SUM(B65+B67)</f>
        <v>210937500</v>
      </c>
      <c r="C64" s="14">
        <f>SUM(C65+C67)</f>
        <v>210169086</v>
      </c>
      <c r="D64" s="5">
        <f>+B64-C64</f>
        <v>768414</v>
      </c>
      <c r="E64" s="20"/>
    </row>
    <row r="65" spans="1:5">
      <c r="A65" s="10" t="s">
        <v>60</v>
      </c>
      <c r="B65" s="14">
        <f>+B66</f>
        <v>210937500</v>
      </c>
      <c r="C65" s="14">
        <f>+C66</f>
        <v>210169086</v>
      </c>
      <c r="D65" s="14">
        <f>+D66</f>
        <v>768414</v>
      </c>
      <c r="E65" s="20"/>
    </row>
    <row r="66" spans="1:5">
      <c r="A66" s="11" t="s">
        <v>61</v>
      </c>
      <c r="B66" s="15">
        <v>210937500</v>
      </c>
      <c r="C66" s="13">
        <v>210169086</v>
      </c>
      <c r="D66" s="16">
        <f>SUM(B66-C66)</f>
        <v>768414</v>
      </c>
      <c r="E66" s="20"/>
    </row>
    <row r="67" spans="1:5">
      <c r="A67" s="10" t="s">
        <v>62</v>
      </c>
      <c r="B67" s="14">
        <f>+B68</f>
        <v>0</v>
      </c>
      <c r="C67" s="14">
        <f t="shared" ref="C67:D67" si="5">+C68</f>
        <v>0</v>
      </c>
      <c r="D67" s="14">
        <f t="shared" si="5"/>
        <v>0</v>
      </c>
      <c r="E67" s="20"/>
    </row>
    <row r="68" spans="1:5">
      <c r="A68" s="24" t="s">
        <v>63</v>
      </c>
      <c r="B68" s="15"/>
      <c r="C68" s="15"/>
      <c r="D68" s="15">
        <f>SUM(B68-C68)</f>
        <v>0</v>
      </c>
      <c r="E68" s="20"/>
    </row>
    <row r="69" spans="1:5">
      <c r="A69" s="24" t="s">
        <v>70</v>
      </c>
      <c r="B69" s="6"/>
      <c r="C69" s="13">
        <v>0</v>
      </c>
      <c r="D69" s="5"/>
      <c r="E69" s="20"/>
    </row>
    <row r="70" spans="1:5">
      <c r="A70" s="55" t="s">
        <v>150</v>
      </c>
      <c r="B70" s="6"/>
      <c r="C70" s="13">
        <v>0</v>
      </c>
      <c r="D70" s="5"/>
      <c r="E70" s="20"/>
    </row>
    <row r="71" spans="1:5">
      <c r="A71" s="24" t="s">
        <v>72</v>
      </c>
      <c r="B71" s="6"/>
      <c r="C71" s="13">
        <v>0</v>
      </c>
      <c r="D71" s="5"/>
      <c r="E71" s="20"/>
    </row>
    <row r="72" spans="1:5">
      <c r="A72" s="24" t="s">
        <v>73</v>
      </c>
      <c r="B72" s="6"/>
      <c r="C72" s="13">
        <v>0</v>
      </c>
      <c r="D72" s="5"/>
      <c r="E72" s="20"/>
    </row>
    <row r="73" spans="1:5">
      <c r="A73" s="24" t="s">
        <v>74</v>
      </c>
      <c r="B73" s="6"/>
      <c r="C73" s="13">
        <v>0</v>
      </c>
      <c r="D73" s="5"/>
      <c r="E73" s="20"/>
    </row>
    <row r="74" spans="1:5">
      <c r="A74" s="24" t="s">
        <v>75</v>
      </c>
      <c r="B74" s="6"/>
      <c r="C74" s="13"/>
      <c r="D74" s="5"/>
      <c r="E74" s="20"/>
    </row>
    <row r="75" spans="1:5">
      <c r="A75" s="25" t="s">
        <v>76</v>
      </c>
      <c r="B75" s="6"/>
      <c r="C75" s="13"/>
      <c r="D75" s="5"/>
      <c r="E75" s="20"/>
    </row>
    <row r="76" spans="1:5">
      <c r="A76" s="23" t="s">
        <v>77</v>
      </c>
      <c r="B76" s="6"/>
      <c r="C76" s="13"/>
      <c r="D76" s="43"/>
      <c r="E76" s="21"/>
    </row>
    <row r="77" spans="1:5">
      <c r="A77" s="10" t="s">
        <v>64</v>
      </c>
      <c r="B77" s="6">
        <v>34</v>
      </c>
      <c r="C77" s="6">
        <v>34</v>
      </c>
      <c r="D77" s="6">
        <f t="shared" ref="D77" si="6">SUM(D78:D81)</f>
        <v>0</v>
      </c>
      <c r="E77" s="20"/>
    </row>
    <row r="78" spans="1:5">
      <c r="A78" s="11" t="s">
        <v>65</v>
      </c>
      <c r="B78" s="6">
        <v>6</v>
      </c>
      <c r="C78" s="6">
        <v>6</v>
      </c>
      <c r="D78" s="6"/>
      <c r="E78" s="20"/>
    </row>
    <row r="79" spans="1:5">
      <c r="A79" s="11" t="s">
        <v>66</v>
      </c>
      <c r="B79" s="6">
        <v>23</v>
      </c>
      <c r="C79" s="6">
        <v>23</v>
      </c>
      <c r="D79" s="6"/>
      <c r="E79" s="20"/>
    </row>
    <row r="80" spans="1:5">
      <c r="A80" s="11" t="s">
        <v>67</v>
      </c>
      <c r="B80" s="6">
        <v>5</v>
      </c>
      <c r="C80" s="6">
        <v>5</v>
      </c>
      <c r="D80" s="6"/>
      <c r="E80" s="20"/>
    </row>
    <row r="81" spans="1:5">
      <c r="A81" s="11" t="s">
        <v>68</v>
      </c>
      <c r="B81" s="6"/>
      <c r="C81" s="6"/>
      <c r="D81" s="6"/>
      <c r="E81" s="20"/>
    </row>
    <row r="82" spans="1:5">
      <c r="A82" s="18"/>
      <c r="B82" s="17"/>
      <c r="C82" s="17"/>
      <c r="D82" s="17"/>
      <c r="E82" t="s">
        <v>83</v>
      </c>
    </row>
    <row r="83" spans="1:5">
      <c r="A83" s="121" t="s">
        <v>84</v>
      </c>
      <c r="B83" s="121"/>
      <c r="C83" s="121"/>
      <c r="D83" s="121"/>
      <c r="E83" s="121"/>
    </row>
    <row r="84" spans="1:5" ht="63" customHeight="1">
      <c r="A84" s="119" t="s">
        <v>85</v>
      </c>
      <c r="B84" s="119"/>
      <c r="C84" s="119"/>
      <c r="D84" s="119"/>
      <c r="E84" s="119"/>
    </row>
  </sheetData>
  <mergeCells count="3">
    <mergeCell ref="A2:E2"/>
    <mergeCell ref="A83:E83"/>
    <mergeCell ref="A84:E84"/>
  </mergeCells>
  <pageMargins left="0.7" right="0.7" top="0.75" bottom="0.75" header="0.3" footer="0.3"/>
  <pageSetup paperSize="9" scale="8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workbookViewId="0">
      <selection activeCell="J1" sqref="J1:P2"/>
    </sheetView>
  </sheetViews>
  <sheetFormatPr defaultRowHeight="15"/>
  <cols>
    <col min="1" max="1" width="29" customWidth="1"/>
    <col min="2" max="2" width="8.85546875" customWidth="1"/>
    <col min="3" max="3" width="6.140625" customWidth="1"/>
    <col min="4" max="4" width="7.42578125" customWidth="1"/>
    <col min="5" max="5" width="6.140625" customWidth="1"/>
    <col min="6" max="6" width="7.42578125" customWidth="1"/>
    <col min="7" max="7" width="6.140625" customWidth="1"/>
    <col min="8" max="8" width="7.7109375" customWidth="1"/>
    <col min="9" max="9" width="6.140625" customWidth="1"/>
    <col min="10" max="10" width="7.85546875" customWidth="1"/>
    <col min="11" max="11" width="6.140625" customWidth="1"/>
    <col min="12" max="12" width="7.7109375" customWidth="1"/>
    <col min="13" max="13" width="6.140625" customWidth="1"/>
    <col min="14" max="14" width="9.140625" customWidth="1"/>
    <col min="15" max="16" width="8.42578125" customWidth="1"/>
    <col min="17" max="17" width="6.140625" customWidth="1"/>
  </cols>
  <sheetData>
    <row r="1" spans="1:16">
      <c r="A1" s="33"/>
      <c r="B1" s="35"/>
      <c r="C1" s="35"/>
      <c r="D1" s="35"/>
      <c r="E1" s="35"/>
      <c r="F1" s="33"/>
      <c r="G1" s="33"/>
      <c r="H1" s="33"/>
      <c r="I1" s="33"/>
      <c r="J1" s="152" t="s">
        <v>87</v>
      </c>
      <c r="K1" s="152"/>
      <c r="L1" s="152"/>
      <c r="M1" s="152"/>
      <c r="N1" s="152"/>
      <c r="O1" s="152"/>
      <c r="P1" s="152"/>
    </row>
    <row r="2" spans="1:16" ht="18" customHeight="1">
      <c r="A2" s="35"/>
      <c r="B2" s="35"/>
      <c r="C2" s="33"/>
      <c r="D2" s="35"/>
      <c r="E2" s="35"/>
      <c r="F2" s="35"/>
      <c r="G2" s="35"/>
      <c r="H2" s="35"/>
      <c r="I2" s="35"/>
      <c r="J2" s="122" t="s">
        <v>143</v>
      </c>
      <c r="K2" s="122"/>
      <c r="L2" s="122"/>
      <c r="M2" s="122"/>
      <c r="N2" s="122"/>
      <c r="O2" s="122"/>
      <c r="P2" s="122"/>
    </row>
    <row r="3" spans="1:16" ht="21" customHeight="1">
      <c r="A3" s="123" t="s">
        <v>176</v>
      </c>
      <c r="B3" s="123"/>
      <c r="C3" s="123"/>
      <c r="D3" s="123"/>
      <c r="E3" s="123"/>
      <c r="F3" s="123"/>
      <c r="G3" s="123"/>
      <c r="H3" s="123"/>
      <c r="I3" s="123"/>
      <c r="J3" s="123"/>
      <c r="K3" s="123"/>
      <c r="L3" s="123"/>
      <c r="M3" s="123"/>
      <c r="N3" s="123"/>
      <c r="O3" s="123"/>
      <c r="P3" s="123"/>
    </row>
    <row r="4" spans="1:16" ht="12.75" customHeight="1">
      <c r="A4" s="33"/>
      <c r="B4" s="33"/>
      <c r="C4" s="33"/>
      <c r="D4" s="33"/>
      <c r="E4" s="33"/>
      <c r="F4" s="33"/>
      <c r="G4" s="33"/>
      <c r="H4" s="33"/>
      <c r="I4" s="33"/>
      <c r="J4" s="33"/>
      <c r="K4" s="33"/>
      <c r="L4" s="33"/>
      <c r="M4" s="33"/>
      <c r="N4" s="124" t="s">
        <v>90</v>
      </c>
      <c r="O4" s="124"/>
      <c r="P4" s="124"/>
    </row>
    <row r="5" spans="1:16">
      <c r="A5" s="125"/>
      <c r="B5" s="125"/>
      <c r="C5" s="153" t="s">
        <v>156</v>
      </c>
      <c r="D5" s="153"/>
      <c r="E5" s="153" t="s">
        <v>92</v>
      </c>
      <c r="F5" s="153"/>
      <c r="G5" s="153" t="s">
        <v>93</v>
      </c>
      <c r="H5" s="153"/>
      <c r="I5" s="127" t="s">
        <v>162</v>
      </c>
      <c r="J5" s="128"/>
      <c r="K5" s="128"/>
      <c r="L5" s="128"/>
      <c r="M5" s="128"/>
      <c r="N5" s="128"/>
      <c r="O5" s="128"/>
      <c r="P5" s="129"/>
    </row>
    <row r="6" spans="1:16" ht="6.75" customHeight="1">
      <c r="A6" s="125"/>
      <c r="B6" s="125"/>
      <c r="C6" s="153"/>
      <c r="D6" s="153"/>
      <c r="E6" s="153"/>
      <c r="F6" s="153"/>
      <c r="G6" s="153"/>
      <c r="H6" s="153"/>
      <c r="I6" s="126" t="s">
        <v>95</v>
      </c>
      <c r="J6" s="126"/>
      <c r="K6" s="130" t="s">
        <v>96</v>
      </c>
      <c r="L6" s="130"/>
      <c r="M6" s="126" t="s">
        <v>97</v>
      </c>
      <c r="N6" s="126"/>
      <c r="O6" s="126" t="s">
        <v>98</v>
      </c>
      <c r="P6" s="126"/>
    </row>
    <row r="7" spans="1:16" ht="7.5" customHeight="1">
      <c r="A7" s="125"/>
      <c r="B7" s="125"/>
      <c r="C7" s="153"/>
      <c r="D7" s="153"/>
      <c r="E7" s="153"/>
      <c r="F7" s="153"/>
      <c r="G7" s="153"/>
      <c r="H7" s="153"/>
      <c r="I7" s="126"/>
      <c r="J7" s="126"/>
      <c r="K7" s="130"/>
      <c r="L7" s="130"/>
      <c r="M7" s="126"/>
      <c r="N7" s="126"/>
      <c r="O7" s="126"/>
      <c r="P7" s="126"/>
    </row>
    <row r="8" spans="1:16" ht="11.25" customHeight="1">
      <c r="A8" s="125"/>
      <c r="B8" s="125"/>
      <c r="C8" s="153"/>
      <c r="D8" s="153"/>
      <c r="E8" s="153"/>
      <c r="F8" s="153"/>
      <c r="G8" s="153"/>
      <c r="H8" s="153"/>
      <c r="I8" s="126"/>
      <c r="J8" s="126"/>
      <c r="K8" s="130"/>
      <c r="L8" s="130"/>
      <c r="M8" s="126"/>
      <c r="N8" s="126"/>
      <c r="O8" s="126"/>
      <c r="P8" s="126"/>
    </row>
    <row r="9" spans="1:16" hidden="1">
      <c r="A9" s="125"/>
      <c r="B9" s="125"/>
      <c r="C9" s="153"/>
      <c r="D9" s="153"/>
      <c r="E9" s="153"/>
      <c r="F9" s="153"/>
      <c r="G9" s="153"/>
      <c r="H9" s="153"/>
      <c r="I9" s="126"/>
      <c r="J9" s="126"/>
      <c r="K9" s="130"/>
      <c r="L9" s="130"/>
      <c r="M9" s="126"/>
      <c r="N9" s="126"/>
      <c r="O9" s="126"/>
      <c r="P9" s="126"/>
    </row>
    <row r="10" spans="1:16" ht="12.75" customHeight="1">
      <c r="A10" s="125"/>
      <c r="B10" s="125"/>
      <c r="C10" s="131" t="s">
        <v>99</v>
      </c>
      <c r="D10" s="131"/>
      <c r="E10" s="131" t="s">
        <v>100</v>
      </c>
      <c r="F10" s="131"/>
      <c r="G10" s="131" t="s">
        <v>101</v>
      </c>
      <c r="H10" s="131"/>
      <c r="I10" s="131" t="s">
        <v>102</v>
      </c>
      <c r="J10" s="131"/>
      <c r="K10" s="131" t="s">
        <v>103</v>
      </c>
      <c r="L10" s="131"/>
      <c r="M10" s="131" t="s">
        <v>104</v>
      </c>
      <c r="N10" s="131"/>
      <c r="O10" s="125" t="s">
        <v>105</v>
      </c>
      <c r="P10" s="125"/>
    </row>
    <row r="11" spans="1:16">
      <c r="A11" s="36" t="s">
        <v>106</v>
      </c>
      <c r="B11" s="37">
        <v>1</v>
      </c>
      <c r="C11" s="132">
        <v>1183450</v>
      </c>
      <c r="D11" s="132"/>
      <c r="E11" s="132">
        <v>1156000</v>
      </c>
      <c r="F11" s="132"/>
      <c r="G11" s="132">
        <v>3300000</v>
      </c>
      <c r="H11" s="132"/>
      <c r="I11" s="132">
        <v>3327450</v>
      </c>
      <c r="J11" s="132"/>
      <c r="K11" s="132"/>
      <c r="L11" s="132"/>
      <c r="M11" s="132">
        <v>3300000</v>
      </c>
      <c r="N11" s="132"/>
      <c r="O11" s="132">
        <v>27450</v>
      </c>
      <c r="P11" s="132"/>
    </row>
    <row r="12" spans="1:16">
      <c r="A12" s="36" t="s">
        <v>107</v>
      </c>
      <c r="B12" s="37" t="s">
        <v>108</v>
      </c>
      <c r="C12" s="151">
        <v>3181700</v>
      </c>
      <c r="D12" s="151"/>
      <c r="E12" s="151">
        <v>1310813</v>
      </c>
      <c r="F12" s="151"/>
      <c r="G12" s="151">
        <f>SUM(G13+G14+G15+G16+G17+G18+G19+G20+G21+G22+G23+G24+G25+G26+G27+G28+G29+G30+G31)</f>
        <v>4472479</v>
      </c>
      <c r="H12" s="151"/>
      <c r="I12" s="151" t="e">
        <f t="shared" ref="I12" si="0">SUM(I13+I14+I15+I16+I17+I18+I19+I20+I21+I22+I23+I24+I25+I26+I27+I28+I29+I30+I31)</f>
        <v>#VALUE!</v>
      </c>
      <c r="J12" s="151"/>
      <c r="K12" s="151">
        <f t="shared" ref="K12" si="1">SUM(K13+K14+K15+K16+K17+K18+K19+K20+K21+K22+K23+K24+K25+K26+K27+K28+K29+K30+K31)</f>
        <v>4445227</v>
      </c>
      <c r="L12" s="151"/>
      <c r="M12" s="151">
        <f t="shared" ref="M12" si="2">SUM(M13+M14+M15+M16+M17+M18+M19+M20+M21+M22+M23+M24+M25+M26+M27+M28+M29+M30+M31)</f>
        <v>1946900</v>
      </c>
      <c r="N12" s="151"/>
      <c r="O12" s="151">
        <f t="shared" ref="O12" si="3">SUM(O13+O14+O15+O16+O17+O18+O19+O20+O21+O22+O23+O24+O25+O26+O27+O28+O29+O30+O31)</f>
        <v>100000</v>
      </c>
      <c r="P12" s="151"/>
    </row>
    <row r="13" spans="1:16">
      <c r="A13" s="61" t="s">
        <v>109</v>
      </c>
      <c r="B13" s="41"/>
      <c r="C13" s="132"/>
      <c r="D13" s="132"/>
      <c r="E13" s="132"/>
      <c r="F13" s="132"/>
      <c r="G13" s="132"/>
      <c r="H13" s="132"/>
      <c r="I13" s="132">
        <v>0</v>
      </c>
      <c r="J13" s="132"/>
      <c r="K13" s="132">
        <v>0</v>
      </c>
      <c r="L13" s="132"/>
      <c r="M13" s="133"/>
      <c r="N13" s="134"/>
      <c r="O13" s="132"/>
      <c r="P13" s="132"/>
    </row>
    <row r="14" spans="1:16">
      <c r="A14" s="39" t="s">
        <v>110</v>
      </c>
      <c r="B14" s="41">
        <v>3</v>
      </c>
      <c r="C14" s="132"/>
      <c r="D14" s="132"/>
      <c r="E14" s="132"/>
      <c r="F14" s="132"/>
      <c r="G14" s="132"/>
      <c r="H14" s="132"/>
      <c r="I14" s="132" t="s">
        <v>83</v>
      </c>
      <c r="J14" s="132"/>
      <c r="K14" s="132"/>
      <c r="L14" s="132"/>
      <c r="M14" s="133"/>
      <c r="N14" s="134"/>
      <c r="O14" s="132"/>
      <c r="P14" s="132"/>
    </row>
    <row r="15" spans="1:16">
      <c r="A15" s="39" t="s">
        <v>111</v>
      </c>
      <c r="B15" s="41">
        <v>4</v>
      </c>
      <c r="C15" s="132"/>
      <c r="D15" s="132"/>
      <c r="E15" s="132"/>
      <c r="F15" s="132"/>
      <c r="G15" s="132">
        <v>2004401</v>
      </c>
      <c r="H15" s="132"/>
      <c r="I15" s="132">
        <v>2004401</v>
      </c>
      <c r="J15" s="132"/>
      <c r="K15" s="132">
        <v>2004401</v>
      </c>
      <c r="L15" s="132"/>
      <c r="M15" s="133"/>
      <c r="N15" s="134"/>
      <c r="O15" s="132"/>
      <c r="P15" s="132"/>
    </row>
    <row r="16" spans="1:16">
      <c r="A16" s="39" t="s">
        <v>112</v>
      </c>
      <c r="B16" s="41">
        <v>5</v>
      </c>
      <c r="C16" s="132"/>
      <c r="D16" s="132"/>
      <c r="E16" s="132"/>
      <c r="F16" s="132"/>
      <c r="G16" s="132">
        <v>1529326</v>
      </c>
      <c r="H16" s="132"/>
      <c r="I16" s="132">
        <v>1529326</v>
      </c>
      <c r="J16" s="132"/>
      <c r="K16" s="132">
        <v>1529326</v>
      </c>
      <c r="L16" s="132"/>
      <c r="M16" s="133"/>
      <c r="N16" s="134"/>
      <c r="O16" s="132"/>
      <c r="P16" s="132"/>
    </row>
    <row r="17" spans="1:16">
      <c r="A17" s="39" t="s">
        <v>113</v>
      </c>
      <c r="B17" s="41"/>
      <c r="C17" s="132"/>
      <c r="D17" s="132"/>
      <c r="E17" s="132"/>
      <c r="F17" s="132"/>
      <c r="G17" s="132"/>
      <c r="H17" s="132"/>
      <c r="I17" s="132">
        <v>0</v>
      </c>
      <c r="J17" s="132"/>
      <c r="K17" s="132">
        <v>0</v>
      </c>
      <c r="L17" s="132"/>
      <c r="M17" s="133"/>
      <c r="N17" s="134"/>
      <c r="O17" s="132"/>
      <c r="P17" s="132"/>
    </row>
    <row r="18" spans="1:16">
      <c r="A18" s="36" t="s">
        <v>114</v>
      </c>
      <c r="B18" s="41">
        <v>6</v>
      </c>
      <c r="C18" s="132">
        <v>0</v>
      </c>
      <c r="D18" s="132"/>
      <c r="E18" s="132">
        <v>0</v>
      </c>
      <c r="F18" s="132"/>
      <c r="G18" s="132">
        <v>0</v>
      </c>
      <c r="H18" s="132"/>
      <c r="I18" s="132">
        <v>0</v>
      </c>
      <c r="J18" s="132"/>
      <c r="K18" s="132">
        <v>0</v>
      </c>
      <c r="L18" s="132"/>
      <c r="M18" s="133">
        <v>0</v>
      </c>
      <c r="N18" s="134"/>
      <c r="O18" s="132">
        <v>0</v>
      </c>
      <c r="P18" s="132"/>
    </row>
    <row r="19" spans="1:16">
      <c r="A19" s="36" t="s">
        <v>115</v>
      </c>
      <c r="B19" s="41">
        <v>7</v>
      </c>
      <c r="C19" s="132"/>
      <c r="D19" s="132"/>
      <c r="E19" s="132"/>
      <c r="F19" s="132"/>
      <c r="G19" s="132"/>
      <c r="H19" s="132"/>
      <c r="I19" s="132"/>
      <c r="J19" s="132"/>
      <c r="K19" s="132"/>
      <c r="L19" s="132"/>
      <c r="M19" s="133"/>
      <c r="N19" s="134"/>
      <c r="O19" s="132"/>
      <c r="P19" s="132"/>
    </row>
    <row r="20" spans="1:16">
      <c r="A20" s="36" t="s">
        <v>116</v>
      </c>
      <c r="B20" s="41">
        <v>8</v>
      </c>
      <c r="C20" s="132">
        <v>287100</v>
      </c>
      <c r="D20" s="132"/>
      <c r="E20" s="132">
        <v>380702</v>
      </c>
      <c r="F20" s="132"/>
      <c r="G20" s="132">
        <v>151252</v>
      </c>
      <c r="H20" s="132"/>
      <c r="I20" s="132"/>
      <c r="J20" s="132"/>
      <c r="K20" s="132">
        <v>287100</v>
      </c>
      <c r="L20" s="132"/>
      <c r="M20" s="133">
        <v>562800</v>
      </c>
      <c r="N20" s="134"/>
      <c r="O20" s="132"/>
      <c r="P20" s="132"/>
    </row>
    <row r="21" spans="1:16">
      <c r="A21" s="36" t="s">
        <v>117</v>
      </c>
      <c r="B21" s="41">
        <v>9</v>
      </c>
      <c r="C21" s="132"/>
      <c r="D21" s="132"/>
      <c r="E21" s="132"/>
      <c r="F21" s="132"/>
      <c r="G21" s="132"/>
      <c r="H21" s="132"/>
      <c r="I21" s="132"/>
      <c r="J21" s="132"/>
      <c r="K21" s="132"/>
      <c r="L21" s="132"/>
      <c r="M21" s="133"/>
      <c r="N21" s="134"/>
      <c r="O21" s="132"/>
      <c r="P21" s="132"/>
    </row>
    <row r="22" spans="1:16">
      <c r="A22" s="36" t="s">
        <v>118</v>
      </c>
      <c r="B22" s="41">
        <v>10</v>
      </c>
      <c r="C22" s="132"/>
      <c r="D22" s="132"/>
      <c r="E22" s="132"/>
      <c r="F22" s="132"/>
      <c r="G22" s="132"/>
      <c r="H22" s="132"/>
      <c r="I22" s="132"/>
      <c r="J22" s="132"/>
      <c r="K22" s="132"/>
      <c r="L22" s="132"/>
      <c r="M22" s="133"/>
      <c r="N22" s="134"/>
      <c r="O22" s="132"/>
      <c r="P22" s="132"/>
    </row>
    <row r="23" spans="1:16">
      <c r="A23" s="36" t="s">
        <v>119</v>
      </c>
      <c r="B23" s="41">
        <v>11</v>
      </c>
      <c r="C23" s="132"/>
      <c r="D23" s="132"/>
      <c r="E23" s="132"/>
      <c r="F23" s="132"/>
      <c r="G23" s="132">
        <v>203500</v>
      </c>
      <c r="H23" s="132"/>
      <c r="I23" s="132">
        <v>203500</v>
      </c>
      <c r="J23" s="132"/>
      <c r="K23" s="132">
        <v>203500</v>
      </c>
      <c r="L23" s="132"/>
      <c r="M23" s="133"/>
      <c r="N23" s="134"/>
      <c r="O23" s="132"/>
      <c r="P23" s="132"/>
    </row>
    <row r="24" spans="1:16">
      <c r="A24" s="36" t="s">
        <v>120</v>
      </c>
      <c r="B24" s="41">
        <v>14</v>
      </c>
      <c r="C24" s="132">
        <v>167000</v>
      </c>
      <c r="D24" s="132"/>
      <c r="E24" s="132">
        <v>0</v>
      </c>
      <c r="F24" s="132"/>
      <c r="G24" s="132">
        <v>383000</v>
      </c>
      <c r="H24" s="132"/>
      <c r="I24" s="132">
        <v>550000</v>
      </c>
      <c r="J24" s="132"/>
      <c r="K24" s="132">
        <v>383000</v>
      </c>
      <c r="L24" s="132"/>
      <c r="M24" s="133">
        <v>167000</v>
      </c>
      <c r="N24" s="134"/>
      <c r="O24" s="132"/>
      <c r="P24" s="132"/>
    </row>
    <row r="25" spans="1:16">
      <c r="A25" s="36" t="s">
        <v>121</v>
      </c>
      <c r="B25" s="41">
        <v>15</v>
      </c>
      <c r="C25" s="132">
        <v>654000</v>
      </c>
      <c r="D25" s="132"/>
      <c r="E25" s="132"/>
      <c r="F25" s="132"/>
      <c r="G25" s="132">
        <v>163100</v>
      </c>
      <c r="H25" s="132"/>
      <c r="I25" s="132">
        <v>817100</v>
      </c>
      <c r="J25" s="132"/>
      <c r="K25" s="132"/>
      <c r="L25" s="132"/>
      <c r="M25" s="133">
        <v>817100</v>
      </c>
      <c r="N25" s="134"/>
      <c r="O25" s="132"/>
      <c r="P25" s="132"/>
    </row>
    <row r="26" spans="1:16">
      <c r="A26" s="40" t="s">
        <v>122</v>
      </c>
      <c r="B26" s="41">
        <v>16</v>
      </c>
      <c r="C26" s="133"/>
      <c r="D26" s="134"/>
      <c r="E26" s="132"/>
      <c r="F26" s="132"/>
      <c r="G26" s="132"/>
      <c r="H26" s="132"/>
      <c r="I26" s="132"/>
      <c r="J26" s="132"/>
      <c r="K26" s="132"/>
      <c r="L26" s="132"/>
      <c r="M26" s="133"/>
      <c r="N26" s="134"/>
      <c r="O26" s="132"/>
      <c r="P26" s="132"/>
    </row>
    <row r="27" spans="1:16">
      <c r="A27" s="40" t="s">
        <v>123</v>
      </c>
      <c r="B27" s="41">
        <v>17</v>
      </c>
      <c r="C27" s="132"/>
      <c r="D27" s="132"/>
      <c r="E27" s="132"/>
      <c r="F27" s="132"/>
      <c r="G27" s="132"/>
      <c r="H27" s="132"/>
      <c r="I27" s="132"/>
      <c r="J27" s="132"/>
      <c r="K27" s="132"/>
      <c r="L27" s="132"/>
      <c r="M27" s="133"/>
      <c r="N27" s="134"/>
      <c r="O27" s="132"/>
      <c r="P27" s="132"/>
    </row>
    <row r="28" spans="1:16">
      <c r="A28" s="36" t="s">
        <v>124</v>
      </c>
      <c r="B28" s="41">
        <v>18</v>
      </c>
      <c r="C28" s="132">
        <v>340000</v>
      </c>
      <c r="D28" s="132"/>
      <c r="E28" s="132">
        <v>240000</v>
      </c>
      <c r="F28" s="132"/>
      <c r="G28" s="132"/>
      <c r="H28" s="132"/>
      <c r="I28" s="132">
        <v>100000</v>
      </c>
      <c r="J28" s="132"/>
      <c r="K28" s="132"/>
      <c r="L28" s="132"/>
      <c r="M28" s="133"/>
      <c r="N28" s="134"/>
      <c r="O28" s="125">
        <v>100000</v>
      </c>
      <c r="P28" s="125"/>
    </row>
    <row r="29" spans="1:16">
      <c r="A29" s="36" t="s">
        <v>125</v>
      </c>
      <c r="B29" s="41">
        <v>19</v>
      </c>
      <c r="C29" s="132"/>
      <c r="D29" s="132"/>
      <c r="E29" s="132"/>
      <c r="F29" s="132"/>
      <c r="G29" s="132"/>
      <c r="H29" s="132"/>
      <c r="I29" s="132"/>
      <c r="J29" s="132"/>
      <c r="K29" s="132"/>
      <c r="L29" s="132"/>
      <c r="M29" s="133"/>
      <c r="N29" s="134"/>
      <c r="O29" s="125"/>
      <c r="P29" s="125"/>
    </row>
    <row r="30" spans="1:16">
      <c r="A30" s="36" t="s">
        <v>126</v>
      </c>
      <c r="B30" s="41">
        <v>20</v>
      </c>
      <c r="C30" s="132"/>
      <c r="D30" s="132"/>
      <c r="E30" s="132"/>
      <c r="F30" s="132"/>
      <c r="G30" s="132">
        <v>37900</v>
      </c>
      <c r="H30" s="132"/>
      <c r="I30" s="132">
        <v>37900</v>
      </c>
      <c r="J30" s="132"/>
      <c r="K30" s="132">
        <v>37900</v>
      </c>
      <c r="L30" s="132"/>
      <c r="M30" s="133"/>
      <c r="N30" s="134"/>
      <c r="O30" s="125"/>
      <c r="P30" s="125"/>
    </row>
    <row r="31" spans="1:16">
      <c r="A31" s="36" t="s">
        <v>127</v>
      </c>
      <c r="B31" s="41">
        <v>21</v>
      </c>
      <c r="C31" s="133">
        <v>400000</v>
      </c>
      <c r="D31" s="134"/>
      <c r="E31" s="133"/>
      <c r="F31" s="134"/>
      <c r="G31" s="133"/>
      <c r="H31" s="134"/>
      <c r="I31" s="133">
        <v>400000</v>
      </c>
      <c r="J31" s="134"/>
      <c r="K31" s="133"/>
      <c r="L31" s="134"/>
      <c r="M31" s="133">
        <v>400000</v>
      </c>
      <c r="N31" s="134"/>
      <c r="O31" s="136"/>
      <c r="P31" s="137"/>
    </row>
    <row r="32" spans="1:16" ht="25.5" customHeight="1">
      <c r="A32" s="138" t="s">
        <v>158</v>
      </c>
      <c r="B32" s="138"/>
      <c r="C32" s="138"/>
      <c r="D32" s="138"/>
      <c r="E32" s="138"/>
      <c r="F32" s="138"/>
      <c r="G32" s="138"/>
      <c r="H32" s="138"/>
      <c r="I32" s="138"/>
      <c r="J32" s="138"/>
      <c r="K32" s="138"/>
      <c r="L32" s="138"/>
      <c r="M32" s="138"/>
      <c r="N32" s="138"/>
      <c r="O32" s="138"/>
      <c r="P32" s="138"/>
    </row>
    <row r="33" spans="1:16" ht="17.25" customHeight="1">
      <c r="A33" s="139" t="s">
        <v>159</v>
      </c>
      <c r="B33" s="139"/>
      <c r="C33" s="139"/>
      <c r="D33" s="139"/>
      <c r="E33" s="139"/>
      <c r="F33" s="139"/>
      <c r="G33" s="139"/>
      <c r="H33" s="139"/>
      <c r="I33" s="139"/>
      <c r="J33" s="139"/>
      <c r="K33" s="139"/>
      <c r="L33" s="139"/>
      <c r="M33" s="139"/>
      <c r="N33" s="139"/>
      <c r="O33" s="139"/>
      <c r="P33" s="139"/>
    </row>
    <row r="34" spans="1:16" ht="18.75" customHeight="1">
      <c r="A34" s="135" t="s">
        <v>177</v>
      </c>
      <c r="B34" s="135"/>
      <c r="C34" s="135"/>
      <c r="D34" s="135"/>
      <c r="E34" s="135"/>
      <c r="F34" s="135"/>
      <c r="G34" s="135"/>
      <c r="H34" s="135"/>
      <c r="I34" s="135"/>
      <c r="J34" s="135"/>
      <c r="K34" s="135"/>
      <c r="L34" s="135"/>
      <c r="M34" s="135"/>
      <c r="N34" s="135"/>
      <c r="O34" s="135"/>
      <c r="P34" s="135"/>
    </row>
  </sheetData>
  <mergeCells count="170">
    <mergeCell ref="J1:P1"/>
    <mergeCell ref="J2:P2"/>
    <mergeCell ref="A3:P3"/>
    <mergeCell ref="N4:P4"/>
    <mergeCell ref="A5:B10"/>
    <mergeCell ref="C5:D9"/>
    <mergeCell ref="E5:F9"/>
    <mergeCell ref="G5:H9"/>
    <mergeCell ref="I5:P5"/>
    <mergeCell ref="I6:J9"/>
    <mergeCell ref="K6:L9"/>
    <mergeCell ref="M6:N9"/>
    <mergeCell ref="O6:P9"/>
    <mergeCell ref="C10:D10"/>
    <mergeCell ref="E10:F10"/>
    <mergeCell ref="G10:H10"/>
    <mergeCell ref="I10:J10"/>
    <mergeCell ref="K10:L10"/>
    <mergeCell ref="M10:N10"/>
    <mergeCell ref="O10:P10"/>
    <mergeCell ref="O11:P11"/>
    <mergeCell ref="C12:D12"/>
    <mergeCell ref="E12:F12"/>
    <mergeCell ref="G12:H12"/>
    <mergeCell ref="I12:J12"/>
    <mergeCell ref="K12:L12"/>
    <mergeCell ref="M12:N12"/>
    <mergeCell ref="O12:P12"/>
    <mergeCell ref="C11:D11"/>
    <mergeCell ref="E11:F11"/>
    <mergeCell ref="G11:H11"/>
    <mergeCell ref="I11:J11"/>
    <mergeCell ref="K11:L11"/>
    <mergeCell ref="M11:N11"/>
    <mergeCell ref="O13:P13"/>
    <mergeCell ref="C14:D14"/>
    <mergeCell ref="E14:F14"/>
    <mergeCell ref="G14:H14"/>
    <mergeCell ref="I14:J14"/>
    <mergeCell ref="K14:L14"/>
    <mergeCell ref="M14:N14"/>
    <mergeCell ref="O14:P14"/>
    <mergeCell ref="C13:D13"/>
    <mergeCell ref="E13:F13"/>
    <mergeCell ref="G13:H13"/>
    <mergeCell ref="I13:J13"/>
    <mergeCell ref="K13:L13"/>
    <mergeCell ref="M13:N13"/>
    <mergeCell ref="O15:P15"/>
    <mergeCell ref="C16:D16"/>
    <mergeCell ref="E16:F16"/>
    <mergeCell ref="G16:H16"/>
    <mergeCell ref="I16:J16"/>
    <mergeCell ref="K16:L16"/>
    <mergeCell ref="M16:N16"/>
    <mergeCell ref="O16:P16"/>
    <mergeCell ref="C15:D15"/>
    <mergeCell ref="E15:F15"/>
    <mergeCell ref="G15:H15"/>
    <mergeCell ref="I15:J15"/>
    <mergeCell ref="K15:L15"/>
    <mergeCell ref="M15:N15"/>
    <mergeCell ref="O17:P17"/>
    <mergeCell ref="C18:D18"/>
    <mergeCell ref="E18:F18"/>
    <mergeCell ref="G18:H18"/>
    <mergeCell ref="I18:J18"/>
    <mergeCell ref="K18:L18"/>
    <mergeCell ref="M18:N18"/>
    <mergeCell ref="O18:P18"/>
    <mergeCell ref="C17:D17"/>
    <mergeCell ref="E17:F17"/>
    <mergeCell ref="G17:H17"/>
    <mergeCell ref="I17:J17"/>
    <mergeCell ref="K17:L17"/>
    <mergeCell ref="M17:N17"/>
    <mergeCell ref="O19:P19"/>
    <mergeCell ref="C20:D20"/>
    <mergeCell ref="E20:F20"/>
    <mergeCell ref="G20:H20"/>
    <mergeCell ref="I20:J20"/>
    <mergeCell ref="K20:L20"/>
    <mergeCell ref="M20:N20"/>
    <mergeCell ref="O20:P20"/>
    <mergeCell ref="C19:D19"/>
    <mergeCell ref="E19:F19"/>
    <mergeCell ref="G19:H19"/>
    <mergeCell ref="I19:J19"/>
    <mergeCell ref="K19:L19"/>
    <mergeCell ref="M19:N19"/>
    <mergeCell ref="O21:P21"/>
    <mergeCell ref="C22:D22"/>
    <mergeCell ref="E22:F22"/>
    <mergeCell ref="G22:H22"/>
    <mergeCell ref="I22:J22"/>
    <mergeCell ref="K22:L22"/>
    <mergeCell ref="M22:N22"/>
    <mergeCell ref="O22:P22"/>
    <mergeCell ref="C21:D21"/>
    <mergeCell ref="E21:F21"/>
    <mergeCell ref="G21:H21"/>
    <mergeCell ref="I21:J21"/>
    <mergeCell ref="K21:L21"/>
    <mergeCell ref="M21:N21"/>
    <mergeCell ref="O23:P23"/>
    <mergeCell ref="C24:D24"/>
    <mergeCell ref="E24:F24"/>
    <mergeCell ref="G24:H24"/>
    <mergeCell ref="I24:J24"/>
    <mergeCell ref="K24:L24"/>
    <mergeCell ref="M24:N24"/>
    <mergeCell ref="O24:P24"/>
    <mergeCell ref="C23:D23"/>
    <mergeCell ref="E23:F23"/>
    <mergeCell ref="G23:H23"/>
    <mergeCell ref="I23:J23"/>
    <mergeCell ref="K23:L23"/>
    <mergeCell ref="M23:N23"/>
    <mergeCell ref="O25:P25"/>
    <mergeCell ref="C26:D26"/>
    <mergeCell ref="E26:F26"/>
    <mergeCell ref="G26:H26"/>
    <mergeCell ref="I26:J26"/>
    <mergeCell ref="K26:L26"/>
    <mergeCell ref="M26:N26"/>
    <mergeCell ref="O26:P26"/>
    <mergeCell ref="C25:D25"/>
    <mergeCell ref="E25:F25"/>
    <mergeCell ref="G25:H25"/>
    <mergeCell ref="I25:J25"/>
    <mergeCell ref="K25:L25"/>
    <mergeCell ref="M25:N25"/>
    <mergeCell ref="O27:P27"/>
    <mergeCell ref="C28:D28"/>
    <mergeCell ref="E28:F28"/>
    <mergeCell ref="G28:H28"/>
    <mergeCell ref="I28:J28"/>
    <mergeCell ref="K28:L28"/>
    <mergeCell ref="M28:N28"/>
    <mergeCell ref="O28:P28"/>
    <mergeCell ref="C27:D27"/>
    <mergeCell ref="E27:F27"/>
    <mergeCell ref="G27:H27"/>
    <mergeCell ref="I27:J27"/>
    <mergeCell ref="K27:L27"/>
    <mergeCell ref="M27:N27"/>
    <mergeCell ref="O29:P29"/>
    <mergeCell ref="C30:D30"/>
    <mergeCell ref="E30:F30"/>
    <mergeCell ref="G30:H30"/>
    <mergeCell ref="I30:J30"/>
    <mergeCell ref="K30:L30"/>
    <mergeCell ref="M30:N30"/>
    <mergeCell ref="O30:P30"/>
    <mergeCell ref="C29:D29"/>
    <mergeCell ref="E29:F29"/>
    <mergeCell ref="G29:H29"/>
    <mergeCell ref="I29:J29"/>
    <mergeCell ref="K29:L29"/>
    <mergeCell ref="M29:N29"/>
    <mergeCell ref="O31:P31"/>
    <mergeCell ref="A32:P32"/>
    <mergeCell ref="A33:P33"/>
    <mergeCell ref="A34:P34"/>
    <mergeCell ref="C31:D31"/>
    <mergeCell ref="E31:F31"/>
    <mergeCell ref="G31:H31"/>
    <mergeCell ref="I31:J31"/>
    <mergeCell ref="K31:L31"/>
    <mergeCell ref="M31:N31"/>
  </mergeCells>
  <pageMargins left="0.25" right="0.25"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4"/>
  <sheetViews>
    <sheetView workbookViewId="0">
      <selection sqref="A1:XFD1048576"/>
    </sheetView>
  </sheetViews>
  <sheetFormatPr defaultRowHeight="15"/>
  <cols>
    <col min="1" max="1" width="57.42578125" customWidth="1"/>
    <col min="2" max="2" width="12" customWidth="1"/>
    <col min="3" max="3" width="12.28515625" customWidth="1"/>
    <col min="4" max="4" width="14.28515625" customWidth="1"/>
    <col min="5" max="5" width="12.140625" customWidth="1"/>
    <col min="7" max="7" width="4.28515625" customWidth="1"/>
  </cols>
  <sheetData>
    <row r="2" spans="1:8" ht="15.75">
      <c r="A2" s="120" t="s">
        <v>178</v>
      </c>
      <c r="B2" s="120"/>
      <c r="C2" s="120"/>
      <c r="D2" s="120"/>
      <c r="E2" s="120"/>
    </row>
    <row r="3" spans="1:8">
      <c r="A3" s="3"/>
      <c r="B3" s="4"/>
      <c r="C3" s="4"/>
      <c r="D3" s="4"/>
    </row>
    <row r="4" spans="1:8">
      <c r="A4" s="59" t="s">
        <v>82</v>
      </c>
      <c r="B4" s="4"/>
      <c r="C4" s="4"/>
      <c r="D4" s="29" t="s">
        <v>81</v>
      </c>
    </row>
    <row r="5" spans="1:8" ht="31.5">
      <c r="A5" s="19" t="s">
        <v>78</v>
      </c>
      <c r="B5" s="2" t="s">
        <v>79</v>
      </c>
      <c r="C5" s="2" t="s">
        <v>80</v>
      </c>
      <c r="D5" s="1" t="s">
        <v>0</v>
      </c>
      <c r="E5" s="28" t="s">
        <v>69</v>
      </c>
    </row>
    <row r="6" spans="1:8">
      <c r="A6" s="9" t="s">
        <v>1</v>
      </c>
      <c r="B6" s="2">
        <v>0</v>
      </c>
      <c r="C6" s="2">
        <v>0</v>
      </c>
      <c r="D6" s="1"/>
      <c r="E6" s="20"/>
    </row>
    <row r="7" spans="1:8">
      <c r="A7" s="10" t="s">
        <v>2</v>
      </c>
      <c r="B7" s="5">
        <v>301104000</v>
      </c>
      <c r="C7" s="5">
        <f>+C8</f>
        <v>299699964</v>
      </c>
      <c r="D7" s="5">
        <v>1404036</v>
      </c>
      <c r="E7" s="20"/>
    </row>
    <row r="8" spans="1:8">
      <c r="A8" s="10" t="s">
        <v>3</v>
      </c>
      <c r="B8" s="5">
        <v>301104000</v>
      </c>
      <c r="C8" s="5">
        <f>+C9+C59+C56</f>
        <v>299699964</v>
      </c>
      <c r="D8" s="5">
        <v>1404036</v>
      </c>
      <c r="E8" s="5"/>
    </row>
    <row r="9" spans="1:8">
      <c r="A9" s="10" t="s">
        <v>4</v>
      </c>
      <c r="B9" s="5">
        <f>+B10+B15+B21+B26+B33+B36+B40+B44+B53</f>
        <v>301104000</v>
      </c>
      <c r="C9" s="5">
        <f>+C10+C15+C21+C26+C33+C36+C40+C44+C53</f>
        <v>299699964</v>
      </c>
      <c r="D9" s="5">
        <v>1404036</v>
      </c>
      <c r="E9" s="5"/>
    </row>
    <row r="10" spans="1:8">
      <c r="A10" s="10" t="s">
        <v>5</v>
      </c>
      <c r="B10" s="5">
        <f>+SUM(B11:B14)</f>
        <v>242041600</v>
      </c>
      <c r="C10" s="5">
        <f>+SUM(C11:C14)</f>
        <v>241785052</v>
      </c>
      <c r="D10" s="5">
        <f>+SUM(D11:D14)</f>
        <v>256548</v>
      </c>
      <c r="E10" s="20"/>
    </row>
    <row r="11" spans="1:8" ht="18" customHeight="1">
      <c r="A11" s="11" t="s">
        <v>6</v>
      </c>
      <c r="B11" s="6">
        <v>220939600</v>
      </c>
      <c r="C11" s="6">
        <v>221545762</v>
      </c>
      <c r="D11" s="16">
        <f>SUM(B11-C11)</f>
        <v>-606162</v>
      </c>
      <c r="E11" s="31"/>
    </row>
    <row r="12" spans="1:8">
      <c r="A12" s="11" t="s">
        <v>7</v>
      </c>
      <c r="B12" s="6">
        <v>9410800</v>
      </c>
      <c r="C12" s="6">
        <v>8482160</v>
      </c>
      <c r="D12" s="16">
        <f t="shared" ref="D12:D14" si="0">SUM(B12-C12)</f>
        <v>928640</v>
      </c>
      <c r="E12" s="20"/>
    </row>
    <row r="13" spans="1:8">
      <c r="A13" s="11" t="s">
        <v>8</v>
      </c>
      <c r="B13" s="6">
        <v>11691200</v>
      </c>
      <c r="C13" s="6">
        <v>11757130</v>
      </c>
      <c r="D13" s="16">
        <f t="shared" si="0"/>
        <v>-65930</v>
      </c>
      <c r="E13" s="20"/>
    </row>
    <row r="14" spans="1:8">
      <c r="A14" s="11" t="s">
        <v>9</v>
      </c>
      <c r="B14" s="6"/>
      <c r="C14" s="6"/>
      <c r="D14" s="16">
        <f t="shared" si="0"/>
        <v>0</v>
      </c>
      <c r="E14" s="20"/>
    </row>
    <row r="15" spans="1:8">
      <c r="A15" s="10" t="s">
        <v>10</v>
      </c>
      <c r="B15" s="5">
        <v>25436800</v>
      </c>
      <c r="C15" s="5">
        <v>25380263</v>
      </c>
      <c r="D15" s="5">
        <f>+SUM(D16:D20)</f>
        <v>56537.000000003667</v>
      </c>
      <c r="E15" s="20"/>
    </row>
    <row r="16" spans="1:8">
      <c r="A16" s="11" t="s">
        <v>11</v>
      </c>
      <c r="B16" s="63">
        <v>16187054.545454549</v>
      </c>
      <c r="C16" s="63">
        <v>16151076.454545455</v>
      </c>
      <c r="D16" s="16">
        <f>SUM(B16-C16)</f>
        <v>35978.090909093618</v>
      </c>
      <c r="E16" s="20"/>
      <c r="H16" s="56"/>
    </row>
    <row r="17" spans="1:8">
      <c r="A17" s="11" t="s">
        <v>12</v>
      </c>
      <c r="B17" s="63">
        <v>1849949.0909090911</v>
      </c>
      <c r="C17" s="63">
        <v>1845837.3090909091</v>
      </c>
      <c r="D17" s="16">
        <f t="shared" ref="D17:D20" si="1">SUM(B17-C17)</f>
        <v>4111.7818181819748</v>
      </c>
      <c r="E17" s="20"/>
      <c r="H17" s="56"/>
    </row>
    <row r="18" spans="1:8">
      <c r="A18" s="11" t="s">
        <v>13</v>
      </c>
      <c r="B18" s="63">
        <v>2312436.3636363638</v>
      </c>
      <c r="C18" s="63">
        <v>2307296.6363636362</v>
      </c>
      <c r="D18" s="16">
        <f t="shared" si="1"/>
        <v>5139.7272727275267</v>
      </c>
      <c r="E18" s="20"/>
      <c r="H18" s="56"/>
    </row>
    <row r="19" spans="1:8">
      <c r="A19" s="11" t="s">
        <v>14</v>
      </c>
      <c r="B19" s="63">
        <v>462487.27272727276</v>
      </c>
      <c r="C19" s="63">
        <v>461459.32727272727</v>
      </c>
      <c r="D19" s="16">
        <f t="shared" si="1"/>
        <v>1027.9454545454937</v>
      </c>
      <c r="E19" s="20"/>
      <c r="H19" s="56"/>
    </row>
    <row r="20" spans="1:8">
      <c r="A20" s="11" t="s">
        <v>15</v>
      </c>
      <c r="B20" s="63">
        <v>4624872.7272727275</v>
      </c>
      <c r="C20" s="63">
        <v>4614593.2727272725</v>
      </c>
      <c r="D20" s="16">
        <f t="shared" si="1"/>
        <v>10279.454545455053</v>
      </c>
      <c r="E20" s="20"/>
      <c r="H20" s="56"/>
    </row>
    <row r="21" spans="1:8">
      <c r="A21" s="10" t="s">
        <v>16</v>
      </c>
      <c r="B21" s="5">
        <f>SUM(B22+B23+B24+B25)</f>
        <v>7676100</v>
      </c>
      <c r="C21" s="5">
        <f t="shared" ref="C21:D21" si="2">SUM(C22+C23+C24+C25)</f>
        <v>7676100</v>
      </c>
      <c r="D21" s="5">
        <f t="shared" si="2"/>
        <v>0</v>
      </c>
      <c r="E21" s="20"/>
    </row>
    <row r="22" spans="1:8" ht="12.75" customHeight="1">
      <c r="A22" s="11" t="s">
        <v>17</v>
      </c>
      <c r="B22" s="6">
        <v>733000</v>
      </c>
      <c r="C22" s="6">
        <v>889804</v>
      </c>
      <c r="D22" s="16">
        <f>SUM(B22-C22)</f>
        <v>-156804</v>
      </c>
      <c r="E22" s="30"/>
    </row>
    <row r="23" spans="1:8" ht="18.75" customHeight="1">
      <c r="A23" s="11" t="s">
        <v>18</v>
      </c>
      <c r="B23" s="6">
        <v>6191100</v>
      </c>
      <c r="C23" s="6">
        <v>5733054</v>
      </c>
      <c r="D23" s="16">
        <f t="shared" ref="D23:D25" si="3">SUM(B23-C23)</f>
        <v>458046</v>
      </c>
      <c r="E23" s="30"/>
    </row>
    <row r="24" spans="1:8">
      <c r="A24" s="11" t="s">
        <v>19</v>
      </c>
      <c r="B24" s="6">
        <v>752000</v>
      </c>
      <c r="C24" s="6">
        <v>1053242</v>
      </c>
      <c r="D24" s="16">
        <f t="shared" si="3"/>
        <v>-301242</v>
      </c>
      <c r="E24" s="32"/>
    </row>
    <row r="25" spans="1:8">
      <c r="A25" s="11" t="s">
        <v>20</v>
      </c>
      <c r="B25" s="8"/>
      <c r="C25" s="6"/>
      <c r="D25" s="16">
        <f t="shared" si="3"/>
        <v>0</v>
      </c>
      <c r="E25" s="20"/>
    </row>
    <row r="26" spans="1:8">
      <c r="A26" s="10" t="s">
        <v>21</v>
      </c>
      <c r="B26" s="5">
        <f>+SUM(B27:B32)</f>
        <v>11509900</v>
      </c>
      <c r="C26" s="5">
        <f>+SUM(C27:C32)</f>
        <v>11192765</v>
      </c>
      <c r="D26" s="5">
        <f>+SUM(D27:D32)</f>
        <v>317135</v>
      </c>
      <c r="E26" s="20"/>
    </row>
    <row r="27" spans="1:8">
      <c r="A27" s="11" t="s">
        <v>22</v>
      </c>
      <c r="B27" s="6">
        <v>2854700</v>
      </c>
      <c r="C27" s="6">
        <v>2789850</v>
      </c>
      <c r="D27" s="16">
        <f>SUM(B27-C27)</f>
        <v>64850</v>
      </c>
      <c r="E27" s="20"/>
    </row>
    <row r="28" spans="1:8">
      <c r="A28" s="11" t="s">
        <v>23</v>
      </c>
      <c r="B28" s="6">
        <v>3141800</v>
      </c>
      <c r="C28" s="6">
        <v>3405752</v>
      </c>
      <c r="D28" s="16">
        <f t="shared" ref="D28:D32" si="4">SUM(B28-C28)</f>
        <v>-263952</v>
      </c>
      <c r="E28" s="20"/>
    </row>
    <row r="29" spans="1:8">
      <c r="A29" s="11" t="s">
        <v>24</v>
      </c>
      <c r="B29" s="6">
        <v>4273300</v>
      </c>
      <c r="C29" s="6">
        <v>4288313</v>
      </c>
      <c r="D29" s="16">
        <f t="shared" si="4"/>
        <v>-15013</v>
      </c>
      <c r="E29" s="20"/>
    </row>
    <row r="30" spans="1:8">
      <c r="A30" s="11" t="s">
        <v>25</v>
      </c>
      <c r="B30" s="6"/>
      <c r="C30" s="6"/>
      <c r="D30" s="16">
        <f t="shared" si="4"/>
        <v>0</v>
      </c>
      <c r="E30" s="20"/>
    </row>
    <row r="31" spans="1:8">
      <c r="A31" s="11" t="s">
        <v>26</v>
      </c>
      <c r="B31" s="8">
        <v>621100</v>
      </c>
      <c r="C31" s="6">
        <v>136600</v>
      </c>
      <c r="D31" s="16">
        <f t="shared" si="4"/>
        <v>484500</v>
      </c>
      <c r="E31" s="20"/>
    </row>
    <row r="32" spans="1:8">
      <c r="A32" s="11" t="s">
        <v>27</v>
      </c>
      <c r="B32" s="6">
        <v>619000</v>
      </c>
      <c r="C32" s="6">
        <v>572250</v>
      </c>
      <c r="D32" s="16">
        <f t="shared" si="4"/>
        <v>46750</v>
      </c>
      <c r="E32" s="20"/>
    </row>
    <row r="33" spans="1:5">
      <c r="A33" s="10" t="s">
        <v>28</v>
      </c>
      <c r="B33" s="5">
        <f>+SUM(B34:B35)</f>
        <v>0</v>
      </c>
      <c r="C33" s="5">
        <f>+SUM(C34:C35)</f>
        <v>0</v>
      </c>
      <c r="D33" s="5">
        <f>+SUM(D34:D35)</f>
        <v>0</v>
      </c>
      <c r="E33" s="20"/>
    </row>
    <row r="34" spans="1:5">
      <c r="A34" s="11" t="s">
        <v>29</v>
      </c>
      <c r="B34" s="6"/>
      <c r="C34" s="6"/>
      <c r="D34" s="16"/>
      <c r="E34" s="20"/>
    </row>
    <row r="35" spans="1:5">
      <c r="A35" s="11" t="s">
        <v>30</v>
      </c>
      <c r="B35" s="6"/>
      <c r="C35" s="6"/>
      <c r="D35" s="16"/>
      <c r="E35" s="20"/>
    </row>
    <row r="36" spans="1:5">
      <c r="A36" s="10" t="s">
        <v>31</v>
      </c>
      <c r="B36" s="5">
        <f>+SUM(B37:B39)</f>
        <v>550000</v>
      </c>
      <c r="C36" s="5">
        <f>+SUM(C37:C39)</f>
        <v>0</v>
      </c>
      <c r="D36" s="5">
        <f>+SUM(D37:D39)</f>
        <v>0</v>
      </c>
      <c r="E36" s="20"/>
    </row>
    <row r="37" spans="1:5">
      <c r="A37" s="11" t="s">
        <v>32</v>
      </c>
      <c r="B37" s="6"/>
      <c r="C37" s="6"/>
      <c r="D37" s="16"/>
      <c r="E37" s="20"/>
    </row>
    <row r="38" spans="1:5">
      <c r="A38" s="11" t="s">
        <v>33</v>
      </c>
      <c r="B38" s="6"/>
      <c r="C38" s="6"/>
      <c r="D38" s="16"/>
      <c r="E38" s="20"/>
    </row>
    <row r="39" spans="1:5">
      <c r="A39" s="11" t="s">
        <v>34</v>
      </c>
      <c r="B39" s="6">
        <v>550000</v>
      </c>
      <c r="C39" s="6"/>
      <c r="D39" s="16"/>
      <c r="E39" s="20"/>
    </row>
    <row r="40" spans="1:5">
      <c r="A40" s="10" t="s">
        <v>35</v>
      </c>
      <c r="B40" s="5">
        <f>+SUM(B41:B43)</f>
        <v>1931700</v>
      </c>
      <c r="C40" s="5">
        <f>+SUM(C41:C43)</f>
        <v>1920200</v>
      </c>
      <c r="D40" s="5">
        <f>+SUM(D41:D43)</f>
        <v>11500</v>
      </c>
      <c r="E40" s="20"/>
    </row>
    <row r="41" spans="1:5">
      <c r="A41" s="11" t="s">
        <v>36</v>
      </c>
      <c r="B41" s="6"/>
      <c r="C41" s="6"/>
      <c r="D41" s="16"/>
      <c r="E41" s="20"/>
    </row>
    <row r="42" spans="1:5">
      <c r="A42" s="11" t="s">
        <v>37</v>
      </c>
      <c r="B42" s="6">
        <v>1931700</v>
      </c>
      <c r="C42" s="6">
        <v>1920200</v>
      </c>
      <c r="D42" s="16">
        <f>SUM(B42-C42)</f>
        <v>11500</v>
      </c>
      <c r="E42" s="20"/>
    </row>
    <row r="43" spans="1:5">
      <c r="A43" s="11" t="s">
        <v>38</v>
      </c>
      <c r="B43" s="6"/>
      <c r="C43" s="6"/>
      <c r="D43" s="16"/>
      <c r="E43" s="20"/>
    </row>
    <row r="44" spans="1:5">
      <c r="A44" s="10" t="s">
        <v>39</v>
      </c>
      <c r="B44" s="5">
        <f>+SUM(B45:B52)</f>
        <v>10806000</v>
      </c>
      <c r="C44" s="5">
        <f>+SUM(C45:C52)</f>
        <v>10609184</v>
      </c>
      <c r="D44" s="5">
        <f>+SUM(D45:D52)</f>
        <v>196816</v>
      </c>
      <c r="E44" s="20"/>
    </row>
    <row r="45" spans="1:5">
      <c r="A45" s="11" t="s">
        <v>40</v>
      </c>
      <c r="B45" s="8">
        <v>240000</v>
      </c>
      <c r="C45" s="6">
        <v>240000</v>
      </c>
      <c r="D45" s="16">
        <f>SUM(B45-C45)</f>
        <v>0</v>
      </c>
      <c r="E45" s="20"/>
    </row>
    <row r="46" spans="1:5">
      <c r="A46" s="11" t="s">
        <v>41</v>
      </c>
      <c r="B46" s="8">
        <v>300000</v>
      </c>
      <c r="C46" s="6">
        <v>300000</v>
      </c>
      <c r="D46" s="16">
        <f t="shared" ref="D46:D59" si="5">SUM(B46-C46)</f>
        <v>0</v>
      </c>
      <c r="E46" s="20"/>
    </row>
    <row r="47" spans="1:5">
      <c r="A47" s="12" t="s">
        <v>42</v>
      </c>
      <c r="B47" s="7">
        <v>9900000</v>
      </c>
      <c r="C47" s="6">
        <v>9900000</v>
      </c>
      <c r="D47" s="16">
        <f t="shared" si="5"/>
        <v>0</v>
      </c>
      <c r="E47" s="30"/>
    </row>
    <row r="48" spans="1:5">
      <c r="A48" s="11" t="s">
        <v>43</v>
      </c>
      <c r="B48" s="8">
        <v>95000</v>
      </c>
      <c r="C48" s="6">
        <v>11000</v>
      </c>
      <c r="D48" s="16">
        <f t="shared" si="5"/>
        <v>84000</v>
      </c>
      <c r="E48" s="20"/>
    </row>
    <row r="49" spans="1:5">
      <c r="A49" s="11" t="s">
        <v>44</v>
      </c>
      <c r="B49" s="7">
        <v>171000</v>
      </c>
      <c r="C49" s="6">
        <v>158184</v>
      </c>
      <c r="D49" s="16">
        <f t="shared" si="5"/>
        <v>12816</v>
      </c>
      <c r="E49" s="20"/>
    </row>
    <row r="50" spans="1:5">
      <c r="A50" s="11" t="s">
        <v>45</v>
      </c>
      <c r="B50" s="7">
        <v>100000</v>
      </c>
      <c r="C50" s="6"/>
      <c r="D50" s="16">
        <f t="shared" si="5"/>
        <v>100000</v>
      </c>
      <c r="E50" s="20"/>
    </row>
    <row r="51" spans="1:5">
      <c r="A51" s="11" t="s">
        <v>153</v>
      </c>
      <c r="B51" s="8"/>
      <c r="C51" s="6"/>
      <c r="D51" s="16">
        <f t="shared" si="5"/>
        <v>0</v>
      </c>
      <c r="E51" s="20"/>
    </row>
    <row r="52" spans="1:5">
      <c r="A52" s="26" t="s">
        <v>47</v>
      </c>
      <c r="B52" s="8"/>
      <c r="C52" s="6"/>
      <c r="D52" s="16">
        <f t="shared" si="5"/>
        <v>0</v>
      </c>
      <c r="E52" s="20"/>
    </row>
    <row r="53" spans="1:5">
      <c r="A53" s="10" t="s">
        <v>48</v>
      </c>
      <c r="B53" s="5">
        <f>+SUM(B54:B55)</f>
        <v>1151900</v>
      </c>
      <c r="C53" s="5">
        <f>+SUM(C54:C55)</f>
        <v>1136400</v>
      </c>
      <c r="D53" s="16">
        <f t="shared" si="5"/>
        <v>15500</v>
      </c>
      <c r="E53" s="20"/>
    </row>
    <row r="54" spans="1:5">
      <c r="A54" s="11" t="s">
        <v>49</v>
      </c>
      <c r="B54" s="6">
        <v>1151900</v>
      </c>
      <c r="C54" s="6">
        <v>1136400</v>
      </c>
      <c r="D54" s="16">
        <f t="shared" si="5"/>
        <v>15500</v>
      </c>
      <c r="E54" s="20"/>
    </row>
    <row r="55" spans="1:5">
      <c r="A55" s="11" t="s">
        <v>50</v>
      </c>
      <c r="B55" s="6"/>
      <c r="C55" s="6"/>
      <c r="D55" s="16">
        <f t="shared" si="5"/>
        <v>0</v>
      </c>
      <c r="E55" s="20"/>
    </row>
    <row r="56" spans="1:5">
      <c r="A56" s="10" t="s">
        <v>51</v>
      </c>
      <c r="B56" s="5" t="str">
        <f>+B58</f>
        <v>0.0.</v>
      </c>
      <c r="C56" s="5">
        <f>+SUM(C58)</f>
        <v>0</v>
      </c>
      <c r="D56" s="16">
        <v>0</v>
      </c>
      <c r="E56" s="20"/>
    </row>
    <row r="57" spans="1:5">
      <c r="A57" s="10" t="s">
        <v>52</v>
      </c>
      <c r="B57" s="5" t="str">
        <f>+B58</f>
        <v>0.0.</v>
      </c>
      <c r="C57" s="5">
        <f>+C58</f>
        <v>0</v>
      </c>
      <c r="D57" s="16">
        <v>0</v>
      </c>
      <c r="E57" s="20"/>
    </row>
    <row r="58" spans="1:5">
      <c r="A58" s="11" t="s">
        <v>53</v>
      </c>
      <c r="B58" s="8" t="s">
        <v>131</v>
      </c>
      <c r="C58" s="6">
        <v>0</v>
      </c>
      <c r="D58" s="16">
        <v>0</v>
      </c>
      <c r="E58" s="20"/>
    </row>
    <row r="59" spans="1:5">
      <c r="A59" s="10" t="s">
        <v>54</v>
      </c>
      <c r="B59" s="5">
        <f>+B60</f>
        <v>0</v>
      </c>
      <c r="C59" s="5">
        <f>+C60</f>
        <v>0</v>
      </c>
      <c r="D59" s="16">
        <f t="shared" si="5"/>
        <v>0</v>
      </c>
      <c r="E59" s="20"/>
    </row>
    <row r="60" spans="1:5">
      <c r="A60" s="10" t="s">
        <v>55</v>
      </c>
      <c r="B60" s="5">
        <f>+SUM(B61:B63)</f>
        <v>0</v>
      </c>
      <c r="C60" s="5">
        <f>+SUM(C61:C63)</f>
        <v>0</v>
      </c>
      <c r="D60" s="5">
        <f>+SUM(D61:D63)</f>
        <v>0</v>
      </c>
      <c r="E60" s="20"/>
    </row>
    <row r="61" spans="1:5">
      <c r="A61" s="11" t="s">
        <v>56</v>
      </c>
      <c r="B61" s="8"/>
      <c r="C61" s="13"/>
      <c r="D61" s="16"/>
      <c r="E61" s="20"/>
    </row>
    <row r="62" spans="1:5">
      <c r="A62" s="12" t="s">
        <v>57</v>
      </c>
      <c r="B62" s="8"/>
      <c r="C62" s="13"/>
      <c r="D62" s="16"/>
      <c r="E62" s="20"/>
    </row>
    <row r="63" spans="1:5">
      <c r="A63" s="27" t="s">
        <v>58</v>
      </c>
      <c r="B63" s="8"/>
      <c r="C63" s="22"/>
      <c r="D63" s="16"/>
      <c r="E63" s="20"/>
    </row>
    <row r="64" spans="1:5">
      <c r="A64" s="10" t="s">
        <v>59</v>
      </c>
      <c r="B64" s="14">
        <f>SUM(B65+B67)</f>
        <v>301104000</v>
      </c>
      <c r="C64" s="14">
        <f>SUM(C65+C67)</f>
        <v>299699964</v>
      </c>
      <c r="D64" s="5">
        <f>+B64-C64</f>
        <v>1404036</v>
      </c>
      <c r="E64" s="20"/>
    </row>
    <row r="65" spans="1:5">
      <c r="A65" s="10" t="s">
        <v>60</v>
      </c>
      <c r="B65" s="14">
        <f>+B66</f>
        <v>301104000</v>
      </c>
      <c r="C65" s="14">
        <f>+C66</f>
        <v>299699964</v>
      </c>
      <c r="D65" s="14">
        <f>+D66</f>
        <v>1404036</v>
      </c>
      <c r="E65" s="20"/>
    </row>
    <row r="66" spans="1:5">
      <c r="A66" s="11" t="s">
        <v>61</v>
      </c>
      <c r="B66" s="15">
        <v>301104000</v>
      </c>
      <c r="C66" s="13">
        <v>299699964</v>
      </c>
      <c r="D66" s="16">
        <f>SUM(B66-C66)</f>
        <v>1404036</v>
      </c>
      <c r="E66" s="20"/>
    </row>
    <row r="67" spans="1:5">
      <c r="A67" s="10" t="s">
        <v>62</v>
      </c>
      <c r="B67" s="14">
        <f>+B68</f>
        <v>0</v>
      </c>
      <c r="C67" s="14">
        <f t="shared" ref="C67:D67" si="6">+C68</f>
        <v>0</v>
      </c>
      <c r="D67" s="14">
        <f t="shared" si="6"/>
        <v>0</v>
      </c>
      <c r="E67" s="20"/>
    </row>
    <row r="68" spans="1:5">
      <c r="A68" s="24" t="s">
        <v>63</v>
      </c>
      <c r="B68" s="15"/>
      <c r="C68" s="15"/>
      <c r="D68" s="15">
        <f>SUM(B68-C68)</f>
        <v>0</v>
      </c>
      <c r="E68" s="20"/>
    </row>
    <row r="69" spans="1:5">
      <c r="A69" s="24" t="s">
        <v>70</v>
      </c>
      <c r="B69" s="6"/>
      <c r="C69" s="13">
        <v>0</v>
      </c>
      <c r="D69" s="5"/>
      <c r="E69" s="20"/>
    </row>
    <row r="70" spans="1:5">
      <c r="A70" s="55" t="s">
        <v>150</v>
      </c>
      <c r="B70" s="6"/>
      <c r="C70" s="13">
        <v>0</v>
      </c>
      <c r="D70" s="5"/>
      <c r="E70" s="20"/>
    </row>
    <row r="71" spans="1:5">
      <c r="A71" s="24" t="s">
        <v>72</v>
      </c>
      <c r="B71" s="6"/>
      <c r="C71" s="13">
        <v>0</v>
      </c>
      <c r="D71" s="5"/>
      <c r="E71" s="20"/>
    </row>
    <row r="72" spans="1:5">
      <c r="A72" s="24" t="s">
        <v>73</v>
      </c>
      <c r="B72" s="6"/>
      <c r="C72" s="13">
        <v>0</v>
      </c>
      <c r="D72" s="5"/>
      <c r="E72" s="20"/>
    </row>
    <row r="73" spans="1:5">
      <c r="A73" s="24" t="s">
        <v>74</v>
      </c>
      <c r="B73" s="6"/>
      <c r="C73" s="13">
        <v>0</v>
      </c>
      <c r="D73" s="5"/>
      <c r="E73" s="20"/>
    </row>
    <row r="74" spans="1:5">
      <c r="A74" s="24" t="s">
        <v>75</v>
      </c>
      <c r="B74" s="6"/>
      <c r="C74" s="13"/>
      <c r="D74" s="5"/>
      <c r="E74" s="20"/>
    </row>
    <row r="75" spans="1:5">
      <c r="A75" s="25" t="s">
        <v>76</v>
      </c>
      <c r="B75" s="6"/>
      <c r="C75" s="13"/>
      <c r="D75" s="5"/>
      <c r="E75" s="20"/>
    </row>
    <row r="76" spans="1:5">
      <c r="A76" s="23" t="s">
        <v>77</v>
      </c>
      <c r="B76" s="6"/>
      <c r="C76" s="13"/>
      <c r="D76" s="43"/>
      <c r="E76" s="21"/>
    </row>
    <row r="77" spans="1:5">
      <c r="A77" s="10" t="s">
        <v>64</v>
      </c>
      <c r="B77" s="6">
        <v>34</v>
      </c>
      <c r="C77" s="6">
        <v>34</v>
      </c>
      <c r="D77" s="6">
        <f t="shared" ref="D77" si="7">SUM(D78:D81)</f>
        <v>0</v>
      </c>
      <c r="E77" s="20"/>
    </row>
    <row r="78" spans="1:5">
      <c r="A78" s="11" t="s">
        <v>65</v>
      </c>
      <c r="B78" s="6">
        <v>6</v>
      </c>
      <c r="C78" s="6">
        <v>6</v>
      </c>
      <c r="D78" s="6"/>
      <c r="E78" s="20"/>
    </row>
    <row r="79" spans="1:5">
      <c r="A79" s="11" t="s">
        <v>66</v>
      </c>
      <c r="B79" s="6">
        <v>23</v>
      </c>
      <c r="C79" s="6">
        <v>23</v>
      </c>
      <c r="D79" s="6"/>
      <c r="E79" s="20"/>
    </row>
    <row r="80" spans="1:5">
      <c r="A80" s="11" t="s">
        <v>67</v>
      </c>
      <c r="B80" s="6">
        <v>5</v>
      </c>
      <c r="C80" s="6">
        <v>5</v>
      </c>
      <c r="D80" s="6"/>
      <c r="E80" s="20"/>
    </row>
    <row r="81" spans="1:5">
      <c r="A81" s="11" t="s">
        <v>68</v>
      </c>
      <c r="B81" s="6"/>
      <c r="C81" s="6"/>
      <c r="D81" s="6"/>
      <c r="E81" s="20"/>
    </row>
    <row r="82" spans="1:5">
      <c r="A82" s="18"/>
      <c r="B82" s="17"/>
      <c r="C82" s="17"/>
      <c r="D82" s="17"/>
      <c r="E82" t="s">
        <v>83</v>
      </c>
    </row>
    <row r="83" spans="1:5" ht="27" customHeight="1">
      <c r="A83" s="121" t="s">
        <v>84</v>
      </c>
      <c r="B83" s="121"/>
      <c r="C83" s="121"/>
      <c r="D83" s="121"/>
      <c r="E83" s="121"/>
    </row>
    <row r="84" spans="1:5" ht="56.25" customHeight="1">
      <c r="A84" s="119" t="s">
        <v>85</v>
      </c>
      <c r="B84" s="119"/>
      <c r="C84" s="119"/>
      <c r="D84" s="119"/>
      <c r="E84" s="119"/>
    </row>
  </sheetData>
  <mergeCells count="3">
    <mergeCell ref="A2:E2"/>
    <mergeCell ref="A83:E83"/>
    <mergeCell ref="A84:E84"/>
  </mergeCells>
  <pageMargins left="0.25" right="0.25" top="0.75" bottom="0.75" header="0.3" footer="0.3"/>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topLeftCell="A4" workbookViewId="0">
      <selection activeCell="G13" sqref="G13:H13"/>
    </sheetView>
  </sheetViews>
  <sheetFormatPr defaultRowHeight="15"/>
  <cols>
    <col min="1" max="1" width="25" customWidth="1"/>
    <col min="2" max="2" width="8.85546875" customWidth="1"/>
    <col min="3" max="17" width="6.140625" customWidth="1"/>
  </cols>
  <sheetData>
    <row r="1" spans="1:16">
      <c r="A1" s="33"/>
      <c r="B1" s="35"/>
      <c r="C1" s="35"/>
      <c r="D1" s="35"/>
      <c r="E1" s="35"/>
      <c r="F1" s="33"/>
      <c r="G1" s="33"/>
      <c r="H1" s="33"/>
      <c r="I1" s="33"/>
      <c r="J1" s="33"/>
      <c r="K1" s="34" t="s">
        <v>87</v>
      </c>
      <c r="L1" s="33"/>
      <c r="M1" s="33"/>
      <c r="N1" s="33"/>
      <c r="O1" s="33"/>
      <c r="P1" s="33"/>
    </row>
    <row r="2" spans="1:16">
      <c r="A2" s="35"/>
      <c r="B2" s="35"/>
      <c r="C2" s="33"/>
      <c r="D2" s="35"/>
      <c r="E2" s="35"/>
      <c r="F2" s="35"/>
      <c r="G2" s="35"/>
      <c r="H2" s="35"/>
      <c r="I2" s="35"/>
      <c r="J2" s="122" t="s">
        <v>88</v>
      </c>
      <c r="K2" s="122"/>
      <c r="L2" s="122"/>
      <c r="M2" s="122"/>
      <c r="N2" s="122"/>
      <c r="O2" s="122"/>
      <c r="P2" s="122"/>
    </row>
    <row r="3" spans="1:16" ht="40.5" customHeight="1">
      <c r="A3" s="123" t="s">
        <v>89</v>
      </c>
      <c r="B3" s="123"/>
      <c r="C3" s="123"/>
      <c r="D3" s="123"/>
      <c r="E3" s="123"/>
      <c r="F3" s="123"/>
      <c r="G3" s="123"/>
      <c r="H3" s="123"/>
      <c r="I3" s="123"/>
      <c r="J3" s="123"/>
      <c r="K3" s="123"/>
      <c r="L3" s="123"/>
      <c r="M3" s="123"/>
      <c r="N3" s="123"/>
      <c r="O3" s="123"/>
      <c r="P3" s="123"/>
    </row>
    <row r="4" spans="1:16" ht="15.75">
      <c r="A4" s="33"/>
      <c r="B4" s="33"/>
      <c r="C4" s="33"/>
      <c r="D4" s="33"/>
      <c r="E4" s="33"/>
      <c r="F4" s="33"/>
      <c r="G4" s="33"/>
      <c r="H4" s="33"/>
      <c r="I4" s="33"/>
      <c r="J4" s="33"/>
      <c r="K4" s="33"/>
      <c r="L4" s="33"/>
      <c r="M4" s="33"/>
      <c r="N4" s="124" t="s">
        <v>90</v>
      </c>
      <c r="O4" s="124"/>
      <c r="P4" s="124"/>
    </row>
    <row r="5" spans="1:16">
      <c r="A5" s="125"/>
      <c r="B5" s="125"/>
      <c r="C5" s="126" t="s">
        <v>91</v>
      </c>
      <c r="D5" s="126"/>
      <c r="E5" s="126" t="s">
        <v>92</v>
      </c>
      <c r="F5" s="126"/>
      <c r="G5" s="126" t="s">
        <v>93</v>
      </c>
      <c r="H5" s="126"/>
      <c r="I5" s="127" t="s">
        <v>94</v>
      </c>
      <c r="J5" s="128"/>
      <c r="K5" s="128"/>
      <c r="L5" s="128"/>
      <c r="M5" s="128"/>
      <c r="N5" s="128"/>
      <c r="O5" s="128"/>
      <c r="P5" s="129"/>
    </row>
    <row r="6" spans="1:16">
      <c r="A6" s="125"/>
      <c r="B6" s="125"/>
      <c r="C6" s="126"/>
      <c r="D6" s="126"/>
      <c r="E6" s="126"/>
      <c r="F6" s="126"/>
      <c r="G6" s="126"/>
      <c r="H6" s="126"/>
      <c r="I6" s="126" t="s">
        <v>95</v>
      </c>
      <c r="J6" s="126"/>
      <c r="K6" s="130" t="s">
        <v>96</v>
      </c>
      <c r="L6" s="130"/>
      <c r="M6" s="126" t="s">
        <v>97</v>
      </c>
      <c r="N6" s="126"/>
      <c r="O6" s="126" t="s">
        <v>98</v>
      </c>
      <c r="P6" s="126"/>
    </row>
    <row r="7" spans="1:16">
      <c r="A7" s="125"/>
      <c r="B7" s="125"/>
      <c r="C7" s="126"/>
      <c r="D7" s="126"/>
      <c r="E7" s="126"/>
      <c r="F7" s="126"/>
      <c r="G7" s="126"/>
      <c r="H7" s="126"/>
      <c r="I7" s="126"/>
      <c r="J7" s="126"/>
      <c r="K7" s="130"/>
      <c r="L7" s="130"/>
      <c r="M7" s="126"/>
      <c r="N7" s="126"/>
      <c r="O7" s="126"/>
      <c r="P7" s="126"/>
    </row>
    <row r="8" spans="1:16">
      <c r="A8" s="125"/>
      <c r="B8" s="125"/>
      <c r="C8" s="126"/>
      <c r="D8" s="126"/>
      <c r="E8" s="126"/>
      <c r="F8" s="126"/>
      <c r="G8" s="126"/>
      <c r="H8" s="126"/>
      <c r="I8" s="126"/>
      <c r="J8" s="126"/>
      <c r="K8" s="130"/>
      <c r="L8" s="130"/>
      <c r="M8" s="126"/>
      <c r="N8" s="126"/>
      <c r="O8" s="126"/>
      <c r="P8" s="126"/>
    </row>
    <row r="9" spans="1:16">
      <c r="A9" s="125"/>
      <c r="B9" s="125"/>
      <c r="C9" s="126"/>
      <c r="D9" s="126"/>
      <c r="E9" s="126"/>
      <c r="F9" s="126"/>
      <c r="G9" s="126"/>
      <c r="H9" s="126"/>
      <c r="I9" s="126"/>
      <c r="J9" s="126"/>
      <c r="K9" s="130"/>
      <c r="L9" s="130"/>
      <c r="M9" s="126"/>
      <c r="N9" s="126"/>
      <c r="O9" s="126"/>
      <c r="P9" s="126"/>
    </row>
    <row r="10" spans="1:16">
      <c r="A10" s="125"/>
      <c r="B10" s="125"/>
      <c r="C10" s="131" t="s">
        <v>99</v>
      </c>
      <c r="D10" s="131"/>
      <c r="E10" s="131" t="s">
        <v>100</v>
      </c>
      <c r="F10" s="131"/>
      <c r="G10" s="131" t="s">
        <v>101</v>
      </c>
      <c r="H10" s="131"/>
      <c r="I10" s="131" t="s">
        <v>102</v>
      </c>
      <c r="J10" s="131"/>
      <c r="K10" s="131" t="s">
        <v>103</v>
      </c>
      <c r="L10" s="131"/>
      <c r="M10" s="131" t="s">
        <v>104</v>
      </c>
      <c r="N10" s="131"/>
      <c r="O10" s="125" t="s">
        <v>105</v>
      </c>
      <c r="P10" s="125"/>
    </row>
    <row r="11" spans="1:16">
      <c r="A11" s="36" t="s">
        <v>106</v>
      </c>
      <c r="B11" s="37">
        <v>1</v>
      </c>
      <c r="C11" s="132">
        <v>1183450</v>
      </c>
      <c r="D11" s="132"/>
      <c r="E11" s="132">
        <v>606000</v>
      </c>
      <c r="F11" s="132"/>
      <c r="G11" s="132">
        <v>5566524</v>
      </c>
      <c r="H11" s="132"/>
      <c r="I11" s="132">
        <v>5566524</v>
      </c>
      <c r="J11" s="132"/>
      <c r="K11" s="132">
        <v>5566524</v>
      </c>
      <c r="L11" s="132"/>
      <c r="M11" s="132"/>
      <c r="N11" s="132"/>
      <c r="O11" s="132"/>
      <c r="P11" s="132"/>
    </row>
    <row r="12" spans="1:16">
      <c r="A12" s="36" t="s">
        <v>107</v>
      </c>
      <c r="B12" s="37" t="s">
        <v>108</v>
      </c>
      <c r="C12" s="132"/>
      <c r="D12" s="132"/>
      <c r="E12" s="132"/>
      <c r="F12" s="132"/>
      <c r="G12" s="132"/>
      <c r="H12" s="132"/>
      <c r="I12" s="132"/>
      <c r="J12" s="132"/>
      <c r="K12" s="132"/>
      <c r="L12" s="132"/>
      <c r="M12" s="132"/>
      <c r="N12" s="132"/>
      <c r="O12" s="132"/>
      <c r="P12" s="132"/>
    </row>
    <row r="13" spans="1:16">
      <c r="A13" s="38" t="s">
        <v>109</v>
      </c>
      <c r="B13" s="41"/>
      <c r="C13" s="132"/>
      <c r="D13" s="132"/>
      <c r="E13" s="132"/>
      <c r="F13" s="132"/>
      <c r="G13" s="132"/>
      <c r="H13" s="132"/>
      <c r="I13" s="132">
        <v>0</v>
      </c>
      <c r="J13" s="132"/>
      <c r="K13" s="132">
        <v>0</v>
      </c>
      <c r="L13" s="132"/>
      <c r="M13" s="133"/>
      <c r="N13" s="134"/>
      <c r="O13" s="132"/>
      <c r="P13" s="132"/>
    </row>
    <row r="14" spans="1:16">
      <c r="A14" s="39" t="s">
        <v>110</v>
      </c>
      <c r="B14" s="41">
        <v>3</v>
      </c>
      <c r="C14" s="132">
        <v>27450</v>
      </c>
      <c r="D14" s="132"/>
      <c r="E14" s="132"/>
      <c r="F14" s="132"/>
      <c r="G14" s="132">
        <v>2700468</v>
      </c>
      <c r="H14" s="132"/>
      <c r="I14" s="132">
        <v>2700468</v>
      </c>
      <c r="J14" s="132"/>
      <c r="K14" s="132">
        <v>2700468</v>
      </c>
      <c r="L14" s="132"/>
      <c r="M14" s="133"/>
      <c r="N14" s="134"/>
      <c r="O14" s="132"/>
      <c r="P14" s="132"/>
    </row>
    <row r="15" spans="1:16">
      <c r="A15" s="39" t="s">
        <v>111</v>
      </c>
      <c r="B15" s="41">
        <v>4</v>
      </c>
      <c r="C15" s="132"/>
      <c r="D15" s="132"/>
      <c r="E15" s="132"/>
      <c r="F15" s="132"/>
      <c r="G15" s="132"/>
      <c r="H15" s="132"/>
      <c r="I15" s="132">
        <v>0</v>
      </c>
      <c r="J15" s="132"/>
      <c r="K15" s="132">
        <v>0</v>
      </c>
      <c r="L15" s="132"/>
      <c r="M15" s="133"/>
      <c r="N15" s="134"/>
      <c r="O15" s="132"/>
      <c r="P15" s="132"/>
    </row>
    <row r="16" spans="1:16">
      <c r="A16" s="39" t="s">
        <v>112</v>
      </c>
      <c r="B16" s="41">
        <v>5</v>
      </c>
      <c r="C16" s="132">
        <v>606000</v>
      </c>
      <c r="D16" s="132"/>
      <c r="E16" s="132">
        <v>606000</v>
      </c>
      <c r="F16" s="132"/>
      <c r="G16" s="132">
        <v>1741827</v>
      </c>
      <c r="H16" s="132"/>
      <c r="I16" s="132">
        <v>1741827</v>
      </c>
      <c r="J16" s="132"/>
      <c r="K16" s="132">
        <v>1741827</v>
      </c>
      <c r="L16" s="132"/>
      <c r="M16" s="133"/>
      <c r="N16" s="134"/>
      <c r="O16" s="132"/>
      <c r="P16" s="132"/>
    </row>
    <row r="17" spans="1:16">
      <c r="A17" s="39" t="s">
        <v>113</v>
      </c>
      <c r="B17" s="41"/>
      <c r="C17" s="132"/>
      <c r="D17" s="132"/>
      <c r="E17" s="132"/>
      <c r="F17" s="132"/>
      <c r="G17" s="132"/>
      <c r="H17" s="132"/>
      <c r="I17" s="132">
        <v>0</v>
      </c>
      <c r="J17" s="132"/>
      <c r="K17" s="132">
        <v>0</v>
      </c>
      <c r="L17" s="132"/>
      <c r="M17" s="133"/>
      <c r="N17" s="134"/>
      <c r="O17" s="132"/>
      <c r="P17" s="132"/>
    </row>
    <row r="18" spans="1:16">
      <c r="A18" s="36" t="s">
        <v>114</v>
      </c>
      <c r="B18" s="41">
        <v>6</v>
      </c>
      <c r="C18" s="132"/>
      <c r="D18" s="132"/>
      <c r="E18" s="132"/>
      <c r="F18" s="132"/>
      <c r="G18" s="132">
        <v>59819</v>
      </c>
      <c r="H18" s="132"/>
      <c r="I18" s="132">
        <v>59819</v>
      </c>
      <c r="J18" s="132"/>
      <c r="K18" s="132">
        <v>59819</v>
      </c>
      <c r="L18" s="132"/>
      <c r="M18" s="133"/>
      <c r="N18" s="134"/>
      <c r="O18" s="132"/>
      <c r="P18" s="132"/>
    </row>
    <row r="19" spans="1:16">
      <c r="A19" s="36" t="s">
        <v>115</v>
      </c>
      <c r="B19" s="41">
        <v>7</v>
      </c>
      <c r="C19" s="132"/>
      <c r="D19" s="132"/>
      <c r="E19" s="132"/>
      <c r="F19" s="132"/>
      <c r="G19" s="132">
        <v>630800</v>
      </c>
      <c r="H19" s="132"/>
      <c r="I19" s="132">
        <v>630800</v>
      </c>
      <c r="J19" s="132"/>
      <c r="K19" s="132">
        <v>630800</v>
      </c>
      <c r="L19" s="132"/>
      <c r="M19" s="133"/>
      <c r="N19" s="134"/>
      <c r="O19" s="132"/>
      <c r="P19" s="132"/>
    </row>
    <row r="20" spans="1:16">
      <c r="A20" s="36" t="s">
        <v>116</v>
      </c>
      <c r="B20" s="41">
        <v>8</v>
      </c>
      <c r="C20" s="132"/>
      <c r="D20" s="132"/>
      <c r="E20" s="132"/>
      <c r="F20" s="132"/>
      <c r="G20" s="132"/>
      <c r="H20" s="132"/>
      <c r="I20" s="132">
        <v>0</v>
      </c>
      <c r="J20" s="132"/>
      <c r="K20" s="132">
        <v>0</v>
      </c>
      <c r="L20" s="132"/>
      <c r="M20" s="133"/>
      <c r="N20" s="134"/>
      <c r="O20" s="132"/>
      <c r="P20" s="132"/>
    </row>
    <row r="21" spans="1:16">
      <c r="A21" s="36" t="s">
        <v>117</v>
      </c>
      <c r="B21" s="41">
        <v>9</v>
      </c>
      <c r="C21" s="132">
        <v>505000</v>
      </c>
      <c r="D21" s="132"/>
      <c r="E21" s="132"/>
      <c r="F21" s="132"/>
      <c r="G21" s="132"/>
      <c r="H21" s="132"/>
      <c r="I21" s="132"/>
      <c r="J21" s="132"/>
      <c r="K21" s="132"/>
      <c r="L21" s="132"/>
      <c r="M21" s="133"/>
      <c r="N21" s="134"/>
      <c r="O21" s="132"/>
      <c r="P21" s="132"/>
    </row>
    <row r="22" spans="1:16">
      <c r="A22" s="36" t="s">
        <v>118</v>
      </c>
      <c r="B22" s="41">
        <v>10</v>
      </c>
      <c r="C22" s="132"/>
      <c r="D22" s="132"/>
      <c r="E22" s="132"/>
      <c r="F22" s="132"/>
      <c r="G22" s="132">
        <v>33610</v>
      </c>
      <c r="H22" s="132"/>
      <c r="I22" s="132">
        <v>33610</v>
      </c>
      <c r="J22" s="132"/>
      <c r="K22" s="132">
        <v>33610</v>
      </c>
      <c r="L22" s="132"/>
      <c r="M22" s="133"/>
      <c r="N22" s="134"/>
      <c r="O22" s="132"/>
      <c r="P22" s="132"/>
    </row>
    <row r="23" spans="1:16">
      <c r="A23" s="36" t="s">
        <v>119</v>
      </c>
      <c r="B23" s="41">
        <v>11</v>
      </c>
      <c r="C23" s="132"/>
      <c r="D23" s="132"/>
      <c r="E23" s="132"/>
      <c r="F23" s="132"/>
      <c r="G23" s="132"/>
      <c r="H23" s="132"/>
      <c r="I23" s="132">
        <v>0</v>
      </c>
      <c r="J23" s="132"/>
      <c r="K23" s="132">
        <v>0</v>
      </c>
      <c r="L23" s="132"/>
      <c r="M23" s="133"/>
      <c r="N23" s="134"/>
      <c r="O23" s="132"/>
      <c r="P23" s="132"/>
    </row>
    <row r="24" spans="1:16">
      <c r="A24" s="36" t="s">
        <v>120</v>
      </c>
      <c r="B24" s="41">
        <v>14</v>
      </c>
      <c r="C24" s="132"/>
      <c r="D24" s="132"/>
      <c r="E24" s="132"/>
      <c r="F24" s="132"/>
      <c r="G24" s="132"/>
      <c r="H24" s="132"/>
      <c r="I24" s="132"/>
      <c r="J24" s="132"/>
      <c r="K24" s="132"/>
      <c r="L24" s="132"/>
      <c r="M24" s="133"/>
      <c r="N24" s="134"/>
      <c r="O24" s="132"/>
      <c r="P24" s="132"/>
    </row>
    <row r="25" spans="1:16">
      <c r="A25" s="36" t="s">
        <v>121</v>
      </c>
      <c r="B25" s="41">
        <v>15</v>
      </c>
      <c r="C25" s="132"/>
      <c r="D25" s="132"/>
      <c r="E25" s="132"/>
      <c r="F25" s="132"/>
      <c r="G25" s="132"/>
      <c r="H25" s="132"/>
      <c r="I25" s="132"/>
      <c r="J25" s="132"/>
      <c r="K25" s="132"/>
      <c r="L25" s="132"/>
      <c r="M25" s="133"/>
      <c r="N25" s="134"/>
      <c r="O25" s="132"/>
      <c r="P25" s="132"/>
    </row>
    <row r="26" spans="1:16">
      <c r="A26" s="40" t="s">
        <v>122</v>
      </c>
      <c r="B26" s="41">
        <v>16</v>
      </c>
      <c r="C26" s="133"/>
      <c r="D26" s="134"/>
      <c r="E26" s="132"/>
      <c r="F26" s="132"/>
      <c r="G26" s="132"/>
      <c r="H26" s="132"/>
      <c r="I26" s="132"/>
      <c r="J26" s="132"/>
      <c r="K26" s="132"/>
      <c r="L26" s="132"/>
      <c r="M26" s="133"/>
      <c r="N26" s="134"/>
      <c r="O26" s="132"/>
      <c r="P26" s="132"/>
    </row>
    <row r="27" spans="1:16">
      <c r="A27" s="40" t="s">
        <v>123</v>
      </c>
      <c r="B27" s="41">
        <v>17</v>
      </c>
      <c r="C27" s="132"/>
      <c r="D27" s="132"/>
      <c r="E27" s="132"/>
      <c r="F27" s="132"/>
      <c r="G27" s="132"/>
      <c r="H27" s="132"/>
      <c r="I27" s="132"/>
      <c r="J27" s="132"/>
      <c r="K27" s="132"/>
      <c r="L27" s="132"/>
      <c r="M27" s="133"/>
      <c r="N27" s="134"/>
      <c r="O27" s="132"/>
      <c r="P27" s="132"/>
    </row>
    <row r="28" spans="1:16">
      <c r="A28" s="36" t="s">
        <v>124</v>
      </c>
      <c r="B28" s="41">
        <v>18</v>
      </c>
      <c r="C28" s="132"/>
      <c r="D28" s="132"/>
      <c r="E28" s="132"/>
      <c r="F28" s="132"/>
      <c r="G28" s="132"/>
      <c r="H28" s="132"/>
      <c r="I28" s="132"/>
      <c r="J28" s="132"/>
      <c r="K28" s="132"/>
      <c r="L28" s="132"/>
      <c r="M28" s="133"/>
      <c r="N28" s="134"/>
      <c r="O28" s="125"/>
      <c r="P28" s="125"/>
    </row>
    <row r="29" spans="1:16">
      <c r="A29" s="36" t="s">
        <v>125</v>
      </c>
      <c r="B29" s="41">
        <v>19</v>
      </c>
      <c r="C29" s="132"/>
      <c r="D29" s="132"/>
      <c r="E29" s="132"/>
      <c r="F29" s="132"/>
      <c r="G29" s="132"/>
      <c r="H29" s="132"/>
      <c r="I29" s="132"/>
      <c r="J29" s="132"/>
      <c r="K29" s="132"/>
      <c r="L29" s="132"/>
      <c r="M29" s="133"/>
      <c r="N29" s="134"/>
      <c r="O29" s="125"/>
      <c r="P29" s="125"/>
    </row>
    <row r="30" spans="1:16">
      <c r="A30" s="36" t="s">
        <v>126</v>
      </c>
      <c r="B30" s="41">
        <v>20</v>
      </c>
      <c r="C30" s="132"/>
      <c r="D30" s="132"/>
      <c r="E30" s="132"/>
      <c r="F30" s="132"/>
      <c r="G30" s="132"/>
      <c r="H30" s="132"/>
      <c r="I30" s="132"/>
      <c r="J30" s="132"/>
      <c r="K30" s="132"/>
      <c r="L30" s="132"/>
      <c r="M30" s="133"/>
      <c r="N30" s="134"/>
      <c r="O30" s="125"/>
      <c r="P30" s="125"/>
    </row>
    <row r="31" spans="1:16">
      <c r="A31" s="36" t="s">
        <v>127</v>
      </c>
      <c r="B31" s="41">
        <v>21</v>
      </c>
      <c r="C31" s="133"/>
      <c r="D31" s="134"/>
      <c r="E31" s="133"/>
      <c r="F31" s="134"/>
      <c r="G31" s="133">
        <v>400000</v>
      </c>
      <c r="H31" s="134"/>
      <c r="I31" s="133">
        <v>400000</v>
      </c>
      <c r="J31" s="134"/>
      <c r="K31" s="133">
        <v>400000</v>
      </c>
      <c r="L31" s="134"/>
      <c r="M31" s="133"/>
      <c r="N31" s="134"/>
      <c r="O31" s="136"/>
      <c r="P31" s="137"/>
    </row>
    <row r="32" spans="1:16" ht="27" customHeight="1">
      <c r="A32" s="138" t="s">
        <v>128</v>
      </c>
      <c r="B32" s="138"/>
      <c r="C32" s="138"/>
      <c r="D32" s="138"/>
      <c r="E32" s="138"/>
      <c r="F32" s="138"/>
      <c r="G32" s="138"/>
      <c r="H32" s="138"/>
      <c r="I32" s="138"/>
      <c r="J32" s="138"/>
      <c r="K32" s="138"/>
      <c r="L32" s="138"/>
      <c r="M32" s="138"/>
      <c r="N32" s="138"/>
      <c r="O32" s="138"/>
      <c r="P32" s="138"/>
    </row>
    <row r="33" spans="1:16" ht="21" customHeight="1">
      <c r="A33" s="139" t="s">
        <v>129</v>
      </c>
      <c r="B33" s="139"/>
      <c r="C33" s="139"/>
      <c r="D33" s="139"/>
      <c r="E33" s="139"/>
      <c r="F33" s="139"/>
      <c r="G33" s="139"/>
      <c r="H33" s="139"/>
      <c r="I33" s="139"/>
      <c r="J33" s="139"/>
      <c r="K33" s="139"/>
      <c r="L33" s="139"/>
      <c r="M33" s="139"/>
      <c r="N33" s="139"/>
      <c r="O33" s="139"/>
      <c r="P33" s="139"/>
    </row>
    <row r="34" spans="1:16" ht="15.75">
      <c r="A34" s="135" t="s">
        <v>130</v>
      </c>
      <c r="B34" s="135"/>
      <c r="C34" s="135"/>
      <c r="D34" s="135"/>
      <c r="E34" s="135"/>
      <c r="F34" s="135"/>
      <c r="G34" s="135"/>
      <c r="H34" s="135"/>
      <c r="I34" s="135"/>
      <c r="J34" s="135"/>
      <c r="K34" s="135"/>
      <c r="L34" s="135"/>
      <c r="M34" s="135"/>
      <c r="N34" s="135"/>
      <c r="O34" s="135"/>
      <c r="P34" s="135"/>
    </row>
  </sheetData>
  <mergeCells count="169">
    <mergeCell ref="A34:P34"/>
    <mergeCell ref="C31:D31"/>
    <mergeCell ref="E31:F31"/>
    <mergeCell ref="G31:H31"/>
    <mergeCell ref="I31:J31"/>
    <mergeCell ref="K31:L31"/>
    <mergeCell ref="M31:N31"/>
    <mergeCell ref="O31:P31"/>
    <mergeCell ref="A32:P32"/>
    <mergeCell ref="A33:P33"/>
    <mergeCell ref="O29:P29"/>
    <mergeCell ref="C30:D30"/>
    <mergeCell ref="E30:F30"/>
    <mergeCell ref="G30:H30"/>
    <mergeCell ref="I30:J30"/>
    <mergeCell ref="K30:L30"/>
    <mergeCell ref="M30:N30"/>
    <mergeCell ref="O30:P30"/>
    <mergeCell ref="C29:D29"/>
    <mergeCell ref="E29:F29"/>
    <mergeCell ref="G29:H29"/>
    <mergeCell ref="I29:J29"/>
    <mergeCell ref="K29:L29"/>
    <mergeCell ref="M29:N29"/>
    <mergeCell ref="O27:P27"/>
    <mergeCell ref="C28:D28"/>
    <mergeCell ref="E28:F28"/>
    <mergeCell ref="G28:H28"/>
    <mergeCell ref="I28:J28"/>
    <mergeCell ref="K28:L28"/>
    <mergeCell ref="M28:N28"/>
    <mergeCell ref="O28:P28"/>
    <mergeCell ref="C27:D27"/>
    <mergeCell ref="E27:F27"/>
    <mergeCell ref="G27:H27"/>
    <mergeCell ref="I27:J27"/>
    <mergeCell ref="K27:L27"/>
    <mergeCell ref="M27:N27"/>
    <mergeCell ref="O25:P25"/>
    <mergeCell ref="C26:D26"/>
    <mergeCell ref="E26:F26"/>
    <mergeCell ref="G26:H26"/>
    <mergeCell ref="I26:J26"/>
    <mergeCell ref="K26:L26"/>
    <mergeCell ref="M26:N26"/>
    <mergeCell ref="O26:P26"/>
    <mergeCell ref="C25:D25"/>
    <mergeCell ref="E25:F25"/>
    <mergeCell ref="G25:H25"/>
    <mergeCell ref="I25:J25"/>
    <mergeCell ref="K25:L25"/>
    <mergeCell ref="M25:N25"/>
    <mergeCell ref="O23:P23"/>
    <mergeCell ref="C24:D24"/>
    <mergeCell ref="E24:F24"/>
    <mergeCell ref="G24:H24"/>
    <mergeCell ref="I24:J24"/>
    <mergeCell ref="K24:L24"/>
    <mergeCell ref="M24:N24"/>
    <mergeCell ref="O24:P24"/>
    <mergeCell ref="C23:D23"/>
    <mergeCell ref="E23:F23"/>
    <mergeCell ref="G23:H23"/>
    <mergeCell ref="I23:J23"/>
    <mergeCell ref="K23:L23"/>
    <mergeCell ref="M23:N23"/>
    <mergeCell ref="O21:P21"/>
    <mergeCell ref="C22:D22"/>
    <mergeCell ref="E22:F22"/>
    <mergeCell ref="G22:H22"/>
    <mergeCell ref="I22:J22"/>
    <mergeCell ref="K22:L22"/>
    <mergeCell ref="M22:N22"/>
    <mergeCell ref="O22:P22"/>
    <mergeCell ref="C21:D21"/>
    <mergeCell ref="E21:F21"/>
    <mergeCell ref="G21:H21"/>
    <mergeCell ref="I21:J21"/>
    <mergeCell ref="K21:L21"/>
    <mergeCell ref="M21:N21"/>
    <mergeCell ref="O19:P19"/>
    <mergeCell ref="C20:D20"/>
    <mergeCell ref="E20:F20"/>
    <mergeCell ref="G20:H20"/>
    <mergeCell ref="I20:J20"/>
    <mergeCell ref="K20:L20"/>
    <mergeCell ref="M20:N20"/>
    <mergeCell ref="O20:P20"/>
    <mergeCell ref="C19:D19"/>
    <mergeCell ref="E19:F19"/>
    <mergeCell ref="G19:H19"/>
    <mergeCell ref="I19:J19"/>
    <mergeCell ref="K19:L19"/>
    <mergeCell ref="M19:N19"/>
    <mergeCell ref="O17:P17"/>
    <mergeCell ref="C18:D18"/>
    <mergeCell ref="E18:F18"/>
    <mergeCell ref="G18:H18"/>
    <mergeCell ref="I18:J18"/>
    <mergeCell ref="K18:L18"/>
    <mergeCell ref="M18:N18"/>
    <mergeCell ref="O18:P18"/>
    <mergeCell ref="C17:D17"/>
    <mergeCell ref="E17:F17"/>
    <mergeCell ref="G17:H17"/>
    <mergeCell ref="I17:J17"/>
    <mergeCell ref="K17:L17"/>
    <mergeCell ref="M17:N17"/>
    <mergeCell ref="O15:P15"/>
    <mergeCell ref="C16:D16"/>
    <mergeCell ref="E16:F16"/>
    <mergeCell ref="G16:H16"/>
    <mergeCell ref="I16:J16"/>
    <mergeCell ref="K16:L16"/>
    <mergeCell ref="M16:N16"/>
    <mergeCell ref="O16:P16"/>
    <mergeCell ref="C15:D15"/>
    <mergeCell ref="E15:F15"/>
    <mergeCell ref="G15:H15"/>
    <mergeCell ref="I15:J15"/>
    <mergeCell ref="K15:L15"/>
    <mergeCell ref="M15:N15"/>
    <mergeCell ref="O13:P13"/>
    <mergeCell ref="C14:D14"/>
    <mergeCell ref="E14:F14"/>
    <mergeCell ref="G14:H14"/>
    <mergeCell ref="I14:J14"/>
    <mergeCell ref="K14:L14"/>
    <mergeCell ref="M14:N14"/>
    <mergeCell ref="O14:P14"/>
    <mergeCell ref="C13:D13"/>
    <mergeCell ref="E13:F13"/>
    <mergeCell ref="G13:H13"/>
    <mergeCell ref="I13:J13"/>
    <mergeCell ref="K13:L13"/>
    <mergeCell ref="M13:N13"/>
    <mergeCell ref="G12:H12"/>
    <mergeCell ref="I12:J12"/>
    <mergeCell ref="K12:L12"/>
    <mergeCell ref="M12:N12"/>
    <mergeCell ref="O12:P12"/>
    <mergeCell ref="C11:D11"/>
    <mergeCell ref="E11:F11"/>
    <mergeCell ref="G11:H11"/>
    <mergeCell ref="I11:J11"/>
    <mergeCell ref="K11:L11"/>
    <mergeCell ref="M11:N11"/>
    <mergeCell ref="O11:P11"/>
    <mergeCell ref="C12:D12"/>
    <mergeCell ref="E12:F12"/>
    <mergeCell ref="J2:P2"/>
    <mergeCell ref="A3:P3"/>
    <mergeCell ref="N4:P4"/>
    <mergeCell ref="A5:B10"/>
    <mergeCell ref="C5:D9"/>
    <mergeCell ref="E5:F9"/>
    <mergeCell ref="G5:H9"/>
    <mergeCell ref="I5:P5"/>
    <mergeCell ref="I6:J9"/>
    <mergeCell ref="K6:L9"/>
    <mergeCell ref="M6:N9"/>
    <mergeCell ref="O6:P9"/>
    <mergeCell ref="C10:D10"/>
    <mergeCell ref="E10:F10"/>
    <mergeCell ref="G10:H10"/>
    <mergeCell ref="I10:J10"/>
    <mergeCell ref="K10:L10"/>
    <mergeCell ref="M10:N10"/>
    <mergeCell ref="O10:P10"/>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workbookViewId="0">
      <selection activeCell="A34" sqref="A34:P34"/>
    </sheetView>
  </sheetViews>
  <sheetFormatPr defaultRowHeight="15"/>
  <cols>
    <col min="1" max="1" width="26.5703125" customWidth="1"/>
    <col min="2" max="2" width="8.85546875" customWidth="1"/>
    <col min="3" max="3" width="6.140625" customWidth="1"/>
    <col min="4" max="4" width="7.42578125" customWidth="1"/>
    <col min="5" max="5" width="6.140625" customWidth="1"/>
    <col min="6" max="6" width="7.42578125" customWidth="1"/>
    <col min="7" max="7" width="6.140625" customWidth="1"/>
    <col min="8" max="8" width="7.7109375" customWidth="1"/>
    <col min="9" max="9" width="6.140625" customWidth="1"/>
    <col min="10" max="10" width="7.85546875" customWidth="1"/>
    <col min="11" max="11" width="6.140625" customWidth="1"/>
    <col min="12" max="12" width="7.7109375" customWidth="1"/>
    <col min="13" max="13" width="6.140625" customWidth="1"/>
    <col min="14" max="14" width="9.140625" customWidth="1"/>
    <col min="15" max="16" width="6.140625" customWidth="1"/>
    <col min="17" max="17" width="10" customWidth="1"/>
  </cols>
  <sheetData>
    <row r="1" spans="1:17">
      <c r="A1" s="33"/>
      <c r="B1" s="35"/>
      <c r="C1" s="35"/>
      <c r="D1" s="35"/>
      <c r="E1" s="35"/>
      <c r="F1" s="33"/>
      <c r="G1" s="33"/>
      <c r="H1" s="33"/>
      <c r="I1" s="33"/>
      <c r="J1" s="152" t="s">
        <v>87</v>
      </c>
      <c r="K1" s="152"/>
      <c r="L1" s="152"/>
      <c r="M1" s="152"/>
      <c r="N1" s="152"/>
      <c r="O1" s="152"/>
      <c r="P1" s="152"/>
    </row>
    <row r="2" spans="1:17" ht="26.25" customHeight="1">
      <c r="A2" s="35"/>
      <c r="B2" s="35"/>
      <c r="C2" s="33"/>
      <c r="D2" s="35"/>
      <c r="E2" s="35"/>
      <c r="F2" s="35"/>
      <c r="G2" s="35"/>
      <c r="H2" s="35"/>
      <c r="I2" s="35"/>
      <c r="J2" s="122" t="s">
        <v>143</v>
      </c>
      <c r="K2" s="122"/>
      <c r="L2" s="122"/>
      <c r="M2" s="122"/>
      <c r="N2" s="122"/>
      <c r="O2" s="122"/>
      <c r="P2" s="122"/>
    </row>
    <row r="3" spans="1:17" ht="16.5" customHeight="1">
      <c r="A3" s="123" t="s">
        <v>196</v>
      </c>
      <c r="B3" s="123"/>
      <c r="C3" s="123"/>
      <c r="D3" s="123"/>
      <c r="E3" s="123"/>
      <c r="F3" s="123"/>
      <c r="G3" s="123"/>
      <c r="H3" s="123"/>
      <c r="I3" s="123"/>
      <c r="J3" s="123"/>
      <c r="K3" s="123"/>
      <c r="L3" s="123"/>
      <c r="M3" s="123"/>
      <c r="N3" s="123"/>
      <c r="O3" s="123"/>
      <c r="P3" s="123"/>
    </row>
    <row r="4" spans="1:17" ht="12.75" customHeight="1">
      <c r="A4" s="33"/>
      <c r="B4" s="33"/>
      <c r="C4" s="33"/>
      <c r="D4" s="33"/>
      <c r="E4" s="33"/>
      <c r="F4" s="33"/>
      <c r="G4" s="33"/>
      <c r="H4" s="33"/>
      <c r="I4" s="33"/>
      <c r="J4" s="33"/>
      <c r="K4" s="33"/>
      <c r="L4" s="33"/>
      <c r="M4" s="33"/>
      <c r="N4" s="124" t="s">
        <v>90</v>
      </c>
      <c r="O4" s="124"/>
      <c r="P4" s="124"/>
    </row>
    <row r="5" spans="1:17">
      <c r="A5" s="125"/>
      <c r="B5" s="125"/>
      <c r="C5" s="153" t="s">
        <v>179</v>
      </c>
      <c r="D5" s="153"/>
      <c r="E5" s="153" t="s">
        <v>92</v>
      </c>
      <c r="F5" s="153"/>
      <c r="G5" s="153" t="s">
        <v>93</v>
      </c>
      <c r="H5" s="153"/>
      <c r="I5" s="127" t="s">
        <v>180</v>
      </c>
      <c r="J5" s="128"/>
      <c r="K5" s="128"/>
      <c r="L5" s="128"/>
      <c r="M5" s="128"/>
      <c r="N5" s="128"/>
      <c r="O5" s="128"/>
      <c r="P5" s="129"/>
    </row>
    <row r="6" spans="1:17" ht="6.75" customHeight="1">
      <c r="A6" s="125"/>
      <c r="B6" s="125"/>
      <c r="C6" s="153"/>
      <c r="D6" s="153"/>
      <c r="E6" s="153"/>
      <c r="F6" s="153"/>
      <c r="G6" s="153"/>
      <c r="H6" s="153"/>
      <c r="I6" s="126" t="s">
        <v>95</v>
      </c>
      <c r="J6" s="126"/>
      <c r="K6" s="130" t="s">
        <v>96</v>
      </c>
      <c r="L6" s="130"/>
      <c r="M6" s="154" t="s">
        <v>97</v>
      </c>
      <c r="N6" s="155"/>
      <c r="O6" s="126" t="s">
        <v>98</v>
      </c>
      <c r="P6" s="126"/>
    </row>
    <row r="7" spans="1:17" ht="7.5" customHeight="1">
      <c r="A7" s="125"/>
      <c r="B7" s="125"/>
      <c r="C7" s="153"/>
      <c r="D7" s="153"/>
      <c r="E7" s="153"/>
      <c r="F7" s="153"/>
      <c r="G7" s="153"/>
      <c r="H7" s="153"/>
      <c r="I7" s="126"/>
      <c r="J7" s="126"/>
      <c r="K7" s="130"/>
      <c r="L7" s="130"/>
      <c r="M7" s="156"/>
      <c r="N7" s="157"/>
      <c r="O7" s="126"/>
      <c r="P7" s="126"/>
    </row>
    <row r="8" spans="1:17" ht="11.25" customHeight="1">
      <c r="A8" s="125"/>
      <c r="B8" s="125"/>
      <c r="C8" s="153"/>
      <c r="D8" s="153"/>
      <c r="E8" s="153"/>
      <c r="F8" s="153"/>
      <c r="G8" s="153"/>
      <c r="H8" s="153"/>
      <c r="I8" s="126"/>
      <c r="J8" s="126"/>
      <c r="K8" s="130"/>
      <c r="L8" s="130"/>
      <c r="M8" s="156"/>
      <c r="N8" s="157"/>
      <c r="O8" s="126"/>
      <c r="P8" s="126"/>
    </row>
    <row r="9" spans="1:17" ht="15" hidden="1" customHeight="1">
      <c r="A9" s="125"/>
      <c r="B9" s="125"/>
      <c r="C9" s="153"/>
      <c r="D9" s="153"/>
      <c r="E9" s="153"/>
      <c r="F9" s="153"/>
      <c r="G9" s="153"/>
      <c r="H9" s="153"/>
      <c r="I9" s="126"/>
      <c r="J9" s="126"/>
      <c r="K9" s="130"/>
      <c r="L9" s="130"/>
      <c r="M9" s="158"/>
      <c r="N9" s="159"/>
      <c r="O9" s="126"/>
      <c r="P9" s="126"/>
    </row>
    <row r="10" spans="1:17" ht="12.75" customHeight="1">
      <c r="A10" s="125"/>
      <c r="B10" s="125"/>
      <c r="C10" s="131" t="s">
        <v>99</v>
      </c>
      <c r="D10" s="131"/>
      <c r="E10" s="131" t="s">
        <v>100</v>
      </c>
      <c r="F10" s="131"/>
      <c r="G10" s="131" t="s">
        <v>101</v>
      </c>
      <c r="H10" s="131"/>
      <c r="I10" s="131" t="s">
        <v>102</v>
      </c>
      <c r="J10" s="131"/>
      <c r="K10" s="131" t="s">
        <v>103</v>
      </c>
      <c r="L10" s="131"/>
      <c r="M10" s="131" t="s">
        <v>104</v>
      </c>
      <c r="N10" s="131"/>
      <c r="O10" s="125" t="s">
        <v>105</v>
      </c>
      <c r="P10" s="125"/>
    </row>
    <row r="11" spans="1:17">
      <c r="A11" s="36" t="s">
        <v>106</v>
      </c>
      <c r="B11" s="37">
        <v>1</v>
      </c>
      <c r="C11" s="132"/>
      <c r="D11" s="132"/>
      <c r="E11" s="132"/>
      <c r="F11" s="132"/>
      <c r="G11" s="132"/>
      <c r="H11" s="132"/>
      <c r="I11" s="132"/>
      <c r="J11" s="132"/>
      <c r="K11" s="132"/>
      <c r="L11" s="132"/>
      <c r="M11" s="132"/>
      <c r="N11" s="132"/>
      <c r="O11" s="132"/>
      <c r="P11" s="132"/>
    </row>
    <row r="12" spans="1:17">
      <c r="A12" s="36" t="s">
        <v>107</v>
      </c>
      <c r="B12" s="37" t="s">
        <v>108</v>
      </c>
      <c r="C12" s="151"/>
      <c r="D12" s="151"/>
      <c r="E12" s="151"/>
      <c r="F12" s="151"/>
      <c r="G12" s="151">
        <f>SUM(G13+G14+G15+G16+G17+G18+G19+G20+G21+G22+G23+G24+G25+G26+G27+G28+G29+G30+G31)</f>
        <v>0</v>
      </c>
      <c r="H12" s="151"/>
      <c r="I12" s="151">
        <f t="shared" ref="I12" si="0">SUM(I13+I14+I15+I16+I17+I18+I19+I20+I21+I22+I23+I24+I25+I26+I27+I28+I29+I30+I31)</f>
        <v>0</v>
      </c>
      <c r="J12" s="151"/>
      <c r="K12" s="151">
        <f t="shared" ref="K12" si="1">SUM(K13+K14+K15+K16+K17+K18+K19+K20+K21+K22+K23+K24+K25+K26+K27+K28+K29+K30+K31)</f>
        <v>0</v>
      </c>
      <c r="L12" s="151"/>
      <c r="M12" s="151">
        <f t="shared" ref="M12" si="2">SUM(M13+M14+M15+M16+M17+M18+M19+M20+M21+M22+M23+M24+M25+M26+M27+M28+M29+M30+M31)</f>
        <v>0</v>
      </c>
      <c r="N12" s="151"/>
      <c r="O12" s="151">
        <f t="shared" ref="O12" si="3">SUM(O13+O14+O15+O16+O17+O18+O19+O20+O21+O22+O23+O24+O25+O26+O27+O28+O29+O30+O31)</f>
        <v>0</v>
      </c>
      <c r="P12" s="151"/>
    </row>
    <row r="13" spans="1:17">
      <c r="A13" s="62" t="s">
        <v>109</v>
      </c>
      <c r="B13" s="41"/>
      <c r="C13" s="132"/>
      <c r="D13" s="132"/>
      <c r="E13" s="132"/>
      <c r="F13" s="132"/>
      <c r="G13" s="132"/>
      <c r="H13" s="132"/>
      <c r="I13" s="132"/>
      <c r="J13" s="132"/>
      <c r="K13" s="132"/>
      <c r="L13" s="132"/>
      <c r="M13" s="133"/>
      <c r="N13" s="134"/>
      <c r="O13" s="132"/>
      <c r="P13" s="132"/>
    </row>
    <row r="14" spans="1:17">
      <c r="A14" s="39" t="s">
        <v>110</v>
      </c>
      <c r="B14" s="41">
        <v>3</v>
      </c>
      <c r="C14" s="132"/>
      <c r="D14" s="132"/>
      <c r="E14" s="132"/>
      <c r="F14" s="132"/>
      <c r="G14" s="132"/>
      <c r="H14" s="132"/>
      <c r="I14" s="132"/>
      <c r="J14" s="132"/>
      <c r="K14" s="132"/>
      <c r="L14" s="132"/>
      <c r="M14" s="133"/>
      <c r="N14" s="134"/>
      <c r="O14" s="132"/>
      <c r="P14" s="132"/>
    </row>
    <row r="15" spans="1:17">
      <c r="A15" s="39" t="s">
        <v>111</v>
      </c>
      <c r="B15" s="41">
        <v>4</v>
      </c>
      <c r="C15" s="132"/>
      <c r="D15" s="132"/>
      <c r="E15" s="132"/>
      <c r="F15" s="132"/>
      <c r="G15" s="132"/>
      <c r="H15" s="132"/>
      <c r="I15" s="132"/>
      <c r="J15" s="132"/>
      <c r="K15" s="132"/>
      <c r="L15" s="132"/>
      <c r="M15" s="133"/>
      <c r="N15" s="134"/>
      <c r="O15" s="132"/>
      <c r="P15" s="132"/>
    </row>
    <row r="16" spans="1:17">
      <c r="A16" s="39" t="s">
        <v>112</v>
      </c>
      <c r="B16" s="41">
        <v>5</v>
      </c>
      <c r="C16" s="132"/>
      <c r="D16" s="132"/>
      <c r="E16" s="132"/>
      <c r="F16" s="132"/>
      <c r="G16" s="132"/>
      <c r="H16" s="132"/>
      <c r="I16" s="132"/>
      <c r="J16" s="132"/>
      <c r="K16" s="132"/>
      <c r="L16" s="132"/>
      <c r="M16" s="133"/>
      <c r="N16" s="134"/>
      <c r="O16" s="132"/>
      <c r="P16" s="132"/>
      <c r="Q16" s="64">
        <v>5420953</v>
      </c>
    </row>
    <row r="17" spans="1:16">
      <c r="A17" s="39" t="s">
        <v>113</v>
      </c>
      <c r="B17" s="41"/>
      <c r="C17" s="132"/>
      <c r="D17" s="132"/>
      <c r="E17" s="132"/>
      <c r="F17" s="132"/>
      <c r="G17" s="132"/>
      <c r="H17" s="132"/>
      <c r="I17" s="132"/>
      <c r="J17" s="132"/>
      <c r="K17" s="132"/>
      <c r="L17" s="132"/>
      <c r="M17" s="133"/>
      <c r="N17" s="134"/>
      <c r="O17" s="132"/>
      <c r="P17" s="132"/>
    </row>
    <row r="18" spans="1:16">
      <c r="A18" s="36" t="s">
        <v>114</v>
      </c>
      <c r="B18" s="41">
        <v>6</v>
      </c>
      <c r="C18" s="132"/>
      <c r="D18" s="132"/>
      <c r="E18" s="132"/>
      <c r="F18" s="132"/>
      <c r="G18" s="132"/>
      <c r="H18" s="132"/>
      <c r="I18" s="132"/>
      <c r="J18" s="132"/>
      <c r="K18" s="132"/>
      <c r="L18" s="132"/>
      <c r="M18" s="133"/>
      <c r="N18" s="134"/>
      <c r="O18" s="132"/>
      <c r="P18" s="132"/>
    </row>
    <row r="19" spans="1:16">
      <c r="A19" s="36" t="s">
        <v>115</v>
      </c>
      <c r="B19" s="41">
        <v>7</v>
      </c>
      <c r="C19" s="132"/>
      <c r="D19" s="132"/>
      <c r="E19" s="132"/>
      <c r="F19" s="132"/>
      <c r="G19" s="132"/>
      <c r="H19" s="132"/>
      <c r="I19" s="132"/>
      <c r="J19" s="132"/>
      <c r="K19" s="132"/>
      <c r="L19" s="132"/>
      <c r="M19" s="133"/>
      <c r="N19" s="134"/>
      <c r="O19" s="132"/>
      <c r="P19" s="132"/>
    </row>
    <row r="20" spans="1:16">
      <c r="A20" s="36" t="s">
        <v>116</v>
      </c>
      <c r="B20" s="41">
        <v>8</v>
      </c>
      <c r="C20" s="132"/>
      <c r="D20" s="132"/>
      <c r="E20" s="132"/>
      <c r="F20" s="132"/>
      <c r="G20" s="132"/>
      <c r="H20" s="132"/>
      <c r="I20" s="132"/>
      <c r="J20" s="132"/>
      <c r="K20" s="132"/>
      <c r="L20" s="132"/>
      <c r="M20" s="133"/>
      <c r="N20" s="134"/>
      <c r="O20" s="132"/>
      <c r="P20" s="132"/>
    </row>
    <row r="21" spans="1:16">
      <c r="A21" s="36" t="s">
        <v>117</v>
      </c>
      <c r="B21" s="41">
        <v>9</v>
      </c>
      <c r="C21" s="132"/>
      <c r="D21" s="132"/>
      <c r="E21" s="132"/>
      <c r="F21" s="132"/>
      <c r="G21" s="132"/>
      <c r="H21" s="132"/>
      <c r="I21" s="132"/>
      <c r="J21" s="132"/>
      <c r="K21" s="132"/>
      <c r="L21" s="132"/>
      <c r="M21" s="133"/>
      <c r="N21" s="134"/>
      <c r="O21" s="132"/>
      <c r="P21" s="132"/>
    </row>
    <row r="22" spans="1:16">
      <c r="A22" s="36" t="s">
        <v>118</v>
      </c>
      <c r="B22" s="41">
        <v>10</v>
      </c>
      <c r="C22" s="132"/>
      <c r="D22" s="132"/>
      <c r="E22" s="132"/>
      <c r="F22" s="132"/>
      <c r="G22" s="132"/>
      <c r="H22" s="132"/>
      <c r="I22" s="132"/>
      <c r="J22" s="132"/>
      <c r="K22" s="132"/>
      <c r="L22" s="132"/>
      <c r="M22" s="133"/>
      <c r="N22" s="134"/>
      <c r="O22" s="132"/>
      <c r="P22" s="132"/>
    </row>
    <row r="23" spans="1:16">
      <c r="A23" s="36" t="s">
        <v>119</v>
      </c>
      <c r="B23" s="41">
        <v>11</v>
      </c>
      <c r="C23" s="132"/>
      <c r="D23" s="132"/>
      <c r="E23" s="132"/>
      <c r="F23" s="132"/>
      <c r="G23" s="132"/>
      <c r="H23" s="132"/>
      <c r="I23" s="132"/>
      <c r="J23" s="132"/>
      <c r="K23" s="132"/>
      <c r="L23" s="132"/>
      <c r="M23" s="133"/>
      <c r="N23" s="134"/>
      <c r="O23" s="132"/>
      <c r="P23" s="132"/>
    </row>
    <row r="24" spans="1:16">
      <c r="A24" s="36" t="s">
        <v>120</v>
      </c>
      <c r="B24" s="41">
        <v>14</v>
      </c>
      <c r="C24" s="132"/>
      <c r="D24" s="132"/>
      <c r="E24" s="132"/>
      <c r="F24" s="132"/>
      <c r="G24" s="132"/>
      <c r="H24" s="132"/>
      <c r="I24" s="132"/>
      <c r="J24" s="132"/>
      <c r="K24" s="132"/>
      <c r="L24" s="132"/>
      <c r="M24" s="133"/>
      <c r="N24" s="134"/>
      <c r="O24" s="132"/>
      <c r="P24" s="132"/>
    </row>
    <row r="25" spans="1:16">
      <c r="A25" s="36" t="s">
        <v>121</v>
      </c>
      <c r="B25" s="41">
        <v>15</v>
      </c>
      <c r="C25" s="132"/>
      <c r="D25" s="132"/>
      <c r="E25" s="132"/>
      <c r="F25" s="132"/>
      <c r="G25" s="132"/>
      <c r="H25" s="132"/>
      <c r="I25" s="132"/>
      <c r="J25" s="132"/>
      <c r="K25" s="132"/>
      <c r="L25" s="132"/>
      <c r="M25" s="133"/>
      <c r="N25" s="134"/>
      <c r="O25" s="132"/>
      <c r="P25" s="132"/>
    </row>
    <row r="26" spans="1:16">
      <c r="A26" s="40" t="s">
        <v>122</v>
      </c>
      <c r="B26" s="41">
        <v>16</v>
      </c>
      <c r="C26" s="133"/>
      <c r="D26" s="134"/>
      <c r="E26" s="132"/>
      <c r="F26" s="132"/>
      <c r="G26" s="132"/>
      <c r="H26" s="132"/>
      <c r="I26" s="132"/>
      <c r="J26" s="132"/>
      <c r="K26" s="132"/>
      <c r="L26" s="132"/>
      <c r="M26" s="133"/>
      <c r="N26" s="134"/>
      <c r="O26" s="132"/>
      <c r="P26" s="132"/>
    </row>
    <row r="27" spans="1:16">
      <c r="A27" s="40" t="s">
        <v>123</v>
      </c>
      <c r="B27" s="41">
        <v>17</v>
      </c>
      <c r="C27" s="132"/>
      <c r="D27" s="132"/>
      <c r="E27" s="132"/>
      <c r="F27" s="132"/>
      <c r="G27" s="132"/>
      <c r="H27" s="132"/>
      <c r="I27" s="132"/>
      <c r="J27" s="132"/>
      <c r="K27" s="132"/>
      <c r="L27" s="132"/>
      <c r="M27" s="133"/>
      <c r="N27" s="134"/>
      <c r="O27" s="132"/>
      <c r="P27" s="132"/>
    </row>
    <row r="28" spans="1:16">
      <c r="A28" s="36" t="s">
        <v>124</v>
      </c>
      <c r="B28" s="41">
        <v>18</v>
      </c>
      <c r="C28" s="132"/>
      <c r="D28" s="132"/>
      <c r="E28" s="132"/>
      <c r="F28" s="132"/>
      <c r="G28" s="132"/>
      <c r="H28" s="132"/>
      <c r="I28" s="132"/>
      <c r="J28" s="132"/>
      <c r="K28" s="132"/>
      <c r="L28" s="132"/>
      <c r="M28" s="133"/>
      <c r="N28" s="134"/>
      <c r="O28" s="125"/>
      <c r="P28" s="125"/>
    </row>
    <row r="29" spans="1:16">
      <c r="A29" s="36" t="s">
        <v>125</v>
      </c>
      <c r="B29" s="41">
        <v>19</v>
      </c>
      <c r="C29" s="132"/>
      <c r="D29" s="132"/>
      <c r="E29" s="132"/>
      <c r="F29" s="132"/>
      <c r="G29" s="132"/>
      <c r="H29" s="132"/>
      <c r="I29" s="132"/>
      <c r="J29" s="132"/>
      <c r="K29" s="132"/>
      <c r="L29" s="132"/>
      <c r="M29" s="133"/>
      <c r="N29" s="134"/>
      <c r="O29" s="125"/>
      <c r="P29" s="125"/>
    </row>
    <row r="30" spans="1:16">
      <c r="A30" s="36" t="s">
        <v>126</v>
      </c>
      <c r="B30" s="41">
        <v>20</v>
      </c>
      <c r="C30" s="132"/>
      <c r="D30" s="132"/>
      <c r="E30" s="132"/>
      <c r="F30" s="132"/>
      <c r="G30" s="132"/>
      <c r="H30" s="132"/>
      <c r="I30" s="132"/>
      <c r="J30" s="132"/>
      <c r="K30" s="132"/>
      <c r="L30" s="132"/>
      <c r="M30" s="133"/>
      <c r="N30" s="134"/>
      <c r="O30" s="125"/>
      <c r="P30" s="125"/>
    </row>
    <row r="31" spans="1:16">
      <c r="A31" s="36" t="s">
        <v>127</v>
      </c>
      <c r="B31" s="41">
        <v>21</v>
      </c>
      <c r="C31" s="133"/>
      <c r="D31" s="134"/>
      <c r="E31" s="133"/>
      <c r="F31" s="134"/>
      <c r="G31" s="133"/>
      <c r="H31" s="134"/>
      <c r="I31" s="133"/>
      <c r="J31" s="134"/>
      <c r="K31" s="133"/>
      <c r="L31" s="134"/>
      <c r="M31" s="133"/>
      <c r="N31" s="134"/>
      <c r="O31" s="136"/>
      <c r="P31" s="137"/>
    </row>
    <row r="32" spans="1:16" ht="21.75" customHeight="1">
      <c r="A32" s="138" t="s">
        <v>197</v>
      </c>
      <c r="B32" s="138"/>
      <c r="C32" s="138"/>
      <c r="D32" s="138"/>
      <c r="E32" s="138"/>
      <c r="F32" s="138"/>
      <c r="G32" s="138"/>
      <c r="H32" s="138"/>
      <c r="I32" s="138"/>
      <c r="J32" s="138"/>
      <c r="K32" s="138"/>
      <c r="L32" s="138"/>
      <c r="M32" s="138"/>
      <c r="N32" s="138"/>
      <c r="O32" s="138"/>
      <c r="P32" s="138"/>
    </row>
    <row r="33" spans="1:16" ht="17.25" customHeight="1">
      <c r="A33" s="139" t="s">
        <v>159</v>
      </c>
      <c r="B33" s="139"/>
      <c r="C33" s="139"/>
      <c r="D33" s="139"/>
      <c r="E33" s="139"/>
      <c r="F33" s="139"/>
      <c r="G33" s="139"/>
      <c r="H33" s="139"/>
      <c r="I33" s="139"/>
      <c r="J33" s="139"/>
      <c r="K33" s="139"/>
      <c r="L33" s="139"/>
      <c r="M33" s="139"/>
      <c r="N33" s="139"/>
      <c r="O33" s="139"/>
      <c r="P33" s="139"/>
    </row>
    <row r="34" spans="1:16" ht="18.75" customHeight="1">
      <c r="A34" s="135" t="s">
        <v>198</v>
      </c>
      <c r="B34" s="135"/>
      <c r="C34" s="135"/>
      <c r="D34" s="135"/>
      <c r="E34" s="135"/>
      <c r="F34" s="135"/>
      <c r="G34" s="135"/>
      <c r="H34" s="135"/>
      <c r="I34" s="135"/>
      <c r="J34" s="135"/>
      <c r="K34" s="135"/>
      <c r="L34" s="135"/>
      <c r="M34" s="135"/>
      <c r="N34" s="135"/>
      <c r="O34" s="135"/>
      <c r="P34" s="135"/>
    </row>
  </sheetData>
  <mergeCells count="170">
    <mergeCell ref="J1:P1"/>
    <mergeCell ref="J2:P2"/>
    <mergeCell ref="A3:P3"/>
    <mergeCell ref="N4:P4"/>
    <mergeCell ref="A5:B10"/>
    <mergeCell ref="C5:D9"/>
    <mergeCell ref="E5:F9"/>
    <mergeCell ref="G5:H9"/>
    <mergeCell ref="I5:P5"/>
    <mergeCell ref="I6:J9"/>
    <mergeCell ref="K6:L9"/>
    <mergeCell ref="M6:N9"/>
    <mergeCell ref="O6:P9"/>
    <mergeCell ref="C10:D10"/>
    <mergeCell ref="E10:F10"/>
    <mergeCell ref="G10:H10"/>
    <mergeCell ref="I10:J10"/>
    <mergeCell ref="K10:L10"/>
    <mergeCell ref="M10:N10"/>
    <mergeCell ref="O10:P10"/>
    <mergeCell ref="O11:P11"/>
    <mergeCell ref="C12:D12"/>
    <mergeCell ref="E12:F12"/>
    <mergeCell ref="G12:H12"/>
    <mergeCell ref="I12:J12"/>
    <mergeCell ref="K12:L12"/>
    <mergeCell ref="M12:N12"/>
    <mergeCell ref="O12:P12"/>
    <mergeCell ref="C11:D11"/>
    <mergeCell ref="E11:F11"/>
    <mergeCell ref="G11:H11"/>
    <mergeCell ref="I11:J11"/>
    <mergeCell ref="K11:L11"/>
    <mergeCell ref="M11:N11"/>
    <mergeCell ref="O13:P13"/>
    <mergeCell ref="C14:D14"/>
    <mergeCell ref="E14:F14"/>
    <mergeCell ref="G14:H14"/>
    <mergeCell ref="I14:J14"/>
    <mergeCell ref="K14:L14"/>
    <mergeCell ref="M14:N14"/>
    <mergeCell ref="O14:P14"/>
    <mergeCell ref="C13:D13"/>
    <mergeCell ref="E13:F13"/>
    <mergeCell ref="G13:H13"/>
    <mergeCell ref="I13:J13"/>
    <mergeCell ref="K13:L13"/>
    <mergeCell ref="M13:N13"/>
    <mergeCell ref="O15:P15"/>
    <mergeCell ref="C16:D16"/>
    <mergeCell ref="E16:F16"/>
    <mergeCell ref="G16:H16"/>
    <mergeCell ref="I16:J16"/>
    <mergeCell ref="K16:L16"/>
    <mergeCell ref="M16:N16"/>
    <mergeCell ref="O16:P16"/>
    <mergeCell ref="C15:D15"/>
    <mergeCell ref="E15:F15"/>
    <mergeCell ref="G15:H15"/>
    <mergeCell ref="I15:J15"/>
    <mergeCell ref="K15:L15"/>
    <mergeCell ref="M15:N15"/>
    <mergeCell ref="O17:P17"/>
    <mergeCell ref="C18:D18"/>
    <mergeCell ref="E18:F18"/>
    <mergeCell ref="G18:H18"/>
    <mergeCell ref="I18:J18"/>
    <mergeCell ref="K18:L18"/>
    <mergeCell ref="M18:N18"/>
    <mergeCell ref="O18:P18"/>
    <mergeCell ref="C17:D17"/>
    <mergeCell ref="E17:F17"/>
    <mergeCell ref="G17:H17"/>
    <mergeCell ref="I17:J17"/>
    <mergeCell ref="K17:L17"/>
    <mergeCell ref="M17:N17"/>
    <mergeCell ref="O19:P19"/>
    <mergeCell ref="C20:D20"/>
    <mergeCell ref="E20:F20"/>
    <mergeCell ref="G20:H20"/>
    <mergeCell ref="I20:J20"/>
    <mergeCell ref="K20:L20"/>
    <mergeCell ref="M20:N20"/>
    <mergeCell ref="O20:P20"/>
    <mergeCell ref="C19:D19"/>
    <mergeCell ref="E19:F19"/>
    <mergeCell ref="G19:H19"/>
    <mergeCell ref="I19:J19"/>
    <mergeCell ref="K19:L19"/>
    <mergeCell ref="M19:N19"/>
    <mergeCell ref="O21:P21"/>
    <mergeCell ref="C22:D22"/>
    <mergeCell ref="E22:F22"/>
    <mergeCell ref="G22:H22"/>
    <mergeCell ref="I22:J22"/>
    <mergeCell ref="K22:L22"/>
    <mergeCell ref="M22:N22"/>
    <mergeCell ref="O22:P22"/>
    <mergeCell ref="C21:D21"/>
    <mergeCell ref="E21:F21"/>
    <mergeCell ref="G21:H21"/>
    <mergeCell ref="I21:J21"/>
    <mergeCell ref="K21:L21"/>
    <mergeCell ref="M21:N21"/>
    <mergeCell ref="O23:P23"/>
    <mergeCell ref="C24:D24"/>
    <mergeCell ref="E24:F24"/>
    <mergeCell ref="G24:H24"/>
    <mergeCell ref="I24:J24"/>
    <mergeCell ref="K24:L24"/>
    <mergeCell ref="M24:N24"/>
    <mergeCell ref="O24:P24"/>
    <mergeCell ref="C23:D23"/>
    <mergeCell ref="E23:F23"/>
    <mergeCell ref="G23:H23"/>
    <mergeCell ref="I23:J23"/>
    <mergeCell ref="K23:L23"/>
    <mergeCell ref="M23:N23"/>
    <mergeCell ref="O25:P25"/>
    <mergeCell ref="C26:D26"/>
    <mergeCell ref="E26:F26"/>
    <mergeCell ref="G26:H26"/>
    <mergeCell ref="I26:J26"/>
    <mergeCell ref="K26:L26"/>
    <mergeCell ref="M26:N26"/>
    <mergeCell ref="O26:P26"/>
    <mergeCell ref="C25:D25"/>
    <mergeCell ref="E25:F25"/>
    <mergeCell ref="G25:H25"/>
    <mergeCell ref="I25:J25"/>
    <mergeCell ref="K25:L25"/>
    <mergeCell ref="M25:N25"/>
    <mergeCell ref="O27:P27"/>
    <mergeCell ref="C28:D28"/>
    <mergeCell ref="E28:F28"/>
    <mergeCell ref="G28:H28"/>
    <mergeCell ref="I28:J28"/>
    <mergeCell ref="K28:L28"/>
    <mergeCell ref="M28:N28"/>
    <mergeCell ref="O28:P28"/>
    <mergeCell ref="C27:D27"/>
    <mergeCell ref="E27:F27"/>
    <mergeCell ref="G27:H27"/>
    <mergeCell ref="I27:J27"/>
    <mergeCell ref="K27:L27"/>
    <mergeCell ref="M27:N27"/>
    <mergeCell ref="O29:P29"/>
    <mergeCell ref="C30:D30"/>
    <mergeCell ref="E30:F30"/>
    <mergeCell ref="G30:H30"/>
    <mergeCell ref="I30:J30"/>
    <mergeCell ref="K30:L30"/>
    <mergeCell ref="M30:N30"/>
    <mergeCell ref="O30:P30"/>
    <mergeCell ref="C29:D29"/>
    <mergeCell ref="E29:F29"/>
    <mergeCell ref="G29:H29"/>
    <mergeCell ref="I29:J29"/>
    <mergeCell ref="K29:L29"/>
    <mergeCell ref="M29:N29"/>
    <mergeCell ref="O31:P31"/>
    <mergeCell ref="A32:P32"/>
    <mergeCell ref="A33:P33"/>
    <mergeCell ref="A34:P34"/>
    <mergeCell ref="C31:D31"/>
    <mergeCell ref="E31:F31"/>
    <mergeCell ref="G31:H31"/>
    <mergeCell ref="I31:J31"/>
    <mergeCell ref="K31:L31"/>
    <mergeCell ref="M31:N31"/>
  </mergeCells>
  <pageMargins left="0.7" right="0.7" top="0.75" bottom="0.75" header="0.3" footer="0.3"/>
  <pageSetup paperSize="9" scale="9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84"/>
  <sheetViews>
    <sheetView workbookViewId="0">
      <selection sqref="A1:XFD1048576"/>
    </sheetView>
  </sheetViews>
  <sheetFormatPr defaultRowHeight="15"/>
  <cols>
    <col min="1" max="1" width="57.42578125" customWidth="1"/>
    <col min="2" max="2" width="12" customWidth="1"/>
    <col min="3" max="3" width="12.28515625" customWidth="1"/>
    <col min="4" max="4" width="14.28515625" customWidth="1"/>
    <col min="5" max="5" width="12.140625" customWidth="1"/>
    <col min="7" max="7" width="4.28515625" customWidth="1"/>
  </cols>
  <sheetData>
    <row r="2" spans="1:5" ht="15.75">
      <c r="A2" s="120" t="s">
        <v>186</v>
      </c>
      <c r="B2" s="120"/>
      <c r="C2" s="120"/>
      <c r="D2" s="120"/>
      <c r="E2" s="120"/>
    </row>
    <row r="3" spans="1:5">
      <c r="A3" s="3"/>
      <c r="B3" s="4"/>
      <c r="C3" s="4"/>
      <c r="D3" s="4"/>
    </row>
    <row r="4" spans="1:5">
      <c r="A4" s="66" t="s">
        <v>82</v>
      </c>
      <c r="B4" s="4"/>
      <c r="C4" s="4"/>
      <c r="D4" s="29" t="s">
        <v>81</v>
      </c>
    </row>
    <row r="5" spans="1:5" ht="31.5">
      <c r="A5" s="19" t="s">
        <v>78</v>
      </c>
      <c r="B5" s="2" t="s">
        <v>79</v>
      </c>
      <c r="C5" s="2" t="s">
        <v>80</v>
      </c>
      <c r="D5" s="1" t="s">
        <v>0</v>
      </c>
      <c r="E5" s="28" t="s">
        <v>69</v>
      </c>
    </row>
    <row r="6" spans="1:5">
      <c r="A6" s="9" t="s">
        <v>1</v>
      </c>
      <c r="B6" s="2">
        <v>0</v>
      </c>
      <c r="C6" s="2">
        <v>0</v>
      </c>
      <c r="D6" s="1"/>
      <c r="E6" s="20"/>
    </row>
    <row r="7" spans="1:5">
      <c r="A7" s="10" t="s">
        <v>2</v>
      </c>
      <c r="B7" s="5">
        <v>335081100</v>
      </c>
      <c r="C7" s="5">
        <f>+C8</f>
        <v>333607694</v>
      </c>
      <c r="D7" s="5">
        <f>SUM(B7-C7)</f>
        <v>1473406</v>
      </c>
      <c r="E7" s="20"/>
    </row>
    <row r="8" spans="1:5">
      <c r="A8" s="10" t="s">
        <v>3</v>
      </c>
      <c r="B8" s="5">
        <v>335081100</v>
      </c>
      <c r="C8" s="5">
        <f>+C9+C59+C56</f>
        <v>333607694</v>
      </c>
      <c r="D8" s="5">
        <f t="shared" ref="D8:D9" si="0">SUM(B8-C8)</f>
        <v>1473406</v>
      </c>
      <c r="E8" s="5"/>
    </row>
    <row r="9" spans="1:5">
      <c r="A9" s="10" t="s">
        <v>4</v>
      </c>
      <c r="B9" s="5">
        <f>+B10+B15+B21+B26+B33+B36+B40+B44+B53</f>
        <v>335081100</v>
      </c>
      <c r="C9" s="5">
        <f>+C10+C15+C21+C26+C33+C36+C40+C44+C53</f>
        <v>333607694</v>
      </c>
      <c r="D9" s="5">
        <f t="shared" si="0"/>
        <v>1473406</v>
      </c>
      <c r="E9" s="5"/>
    </row>
    <row r="10" spans="1:5">
      <c r="A10" s="10" t="s">
        <v>5</v>
      </c>
      <c r="B10" s="5">
        <f>+SUM(B11:B14)</f>
        <v>268832300</v>
      </c>
      <c r="C10" s="5">
        <f>+SUM(C11:C14)</f>
        <v>268812267</v>
      </c>
      <c r="D10" s="5">
        <f>+SUM(D11:D14)</f>
        <v>20033</v>
      </c>
      <c r="E10" s="20"/>
    </row>
    <row r="11" spans="1:5" ht="18" customHeight="1">
      <c r="A11" s="11" t="s">
        <v>6</v>
      </c>
      <c r="B11" s="6">
        <v>246789300</v>
      </c>
      <c r="C11" s="6">
        <v>246379977</v>
      </c>
      <c r="D11" s="16">
        <f>SUM(B11-C11)</f>
        <v>409323</v>
      </c>
      <c r="E11" s="31"/>
    </row>
    <row r="12" spans="1:5">
      <c r="A12" s="11" t="s">
        <v>7</v>
      </c>
      <c r="B12" s="6">
        <v>10351800</v>
      </c>
      <c r="C12" s="6">
        <v>10675160</v>
      </c>
      <c r="D12" s="16">
        <f t="shared" ref="D12:D14" si="1">SUM(B12-C12)</f>
        <v>-323360</v>
      </c>
      <c r="E12" s="20"/>
    </row>
    <row r="13" spans="1:5">
      <c r="A13" s="11" t="s">
        <v>8</v>
      </c>
      <c r="B13" s="6">
        <v>11691200</v>
      </c>
      <c r="C13" s="6">
        <v>11757130</v>
      </c>
      <c r="D13" s="16">
        <f t="shared" si="1"/>
        <v>-65930</v>
      </c>
      <c r="E13" s="20"/>
    </row>
    <row r="14" spans="1:5">
      <c r="A14" s="11" t="s">
        <v>9</v>
      </c>
      <c r="B14" s="6"/>
      <c r="C14" s="6"/>
      <c r="D14" s="16">
        <f t="shared" si="1"/>
        <v>0</v>
      </c>
      <c r="E14" s="20"/>
    </row>
    <row r="15" spans="1:5">
      <c r="A15" s="10" t="s">
        <v>10</v>
      </c>
      <c r="B15" s="5">
        <f>SUM(B16+B17+B18+B19+B20)</f>
        <v>28748100.000000004</v>
      </c>
      <c r="C15" s="5">
        <f>SUM(C16+C17+C18+C19+C20)</f>
        <v>28624517</v>
      </c>
      <c r="D15" s="5">
        <f>SUM(B15-C15)</f>
        <v>123583.00000000373</v>
      </c>
      <c r="E15" s="20"/>
    </row>
    <row r="16" spans="1:5">
      <c r="A16" s="11" t="s">
        <v>11</v>
      </c>
      <c r="B16" s="63">
        <v>18294245.454545457</v>
      </c>
      <c r="C16" s="63">
        <v>18215601.72727273</v>
      </c>
      <c r="D16" s="16">
        <f t="shared" ref="D16:D20" si="2">SUM(B16-C16)</f>
        <v>78643.727272726595</v>
      </c>
      <c r="E16" s="20"/>
    </row>
    <row r="17" spans="1:5">
      <c r="A17" s="11" t="s">
        <v>12</v>
      </c>
      <c r="B17" s="63">
        <v>2090770.9090909089</v>
      </c>
      <c r="C17" s="63">
        <v>2081783.0545454544</v>
      </c>
      <c r="D17" s="16">
        <f t="shared" si="2"/>
        <v>8987.8545454544947</v>
      </c>
      <c r="E17" s="20"/>
    </row>
    <row r="18" spans="1:5">
      <c r="A18" s="11" t="s">
        <v>13</v>
      </c>
      <c r="B18" s="63">
        <v>2613463.6363636362</v>
      </c>
      <c r="C18" s="63">
        <v>2602228.8181818184</v>
      </c>
      <c r="D18" s="16">
        <f t="shared" si="2"/>
        <v>11234.818181817885</v>
      </c>
      <c r="E18" s="20"/>
    </row>
    <row r="19" spans="1:5">
      <c r="A19" s="11" t="s">
        <v>14</v>
      </c>
      <c r="B19" s="63">
        <v>522692.72727272724</v>
      </c>
      <c r="C19" s="63">
        <v>520445.76363636361</v>
      </c>
      <c r="D19" s="16">
        <f t="shared" si="2"/>
        <v>2246.9636363636237</v>
      </c>
      <c r="E19" s="20"/>
    </row>
    <row r="20" spans="1:5">
      <c r="A20" s="11" t="s">
        <v>15</v>
      </c>
      <c r="B20" s="63">
        <v>5226927.2727272725</v>
      </c>
      <c r="C20" s="63">
        <v>5204457.6363636367</v>
      </c>
      <c r="D20" s="16">
        <f t="shared" si="2"/>
        <v>22469.636363635771</v>
      </c>
      <c r="E20" s="20"/>
    </row>
    <row r="21" spans="1:5">
      <c r="A21" s="10" t="s">
        <v>16</v>
      </c>
      <c r="B21" s="5">
        <f>SUM(B22+B23+B24+B25)</f>
        <v>8603100</v>
      </c>
      <c r="C21" s="5">
        <f t="shared" ref="C21:D21" si="3">SUM(C22+C23+C24+C25)</f>
        <v>8603100</v>
      </c>
      <c r="D21" s="5">
        <f t="shared" si="3"/>
        <v>0</v>
      </c>
      <c r="E21" s="20"/>
    </row>
    <row r="22" spans="1:5" ht="12.75" customHeight="1">
      <c r="A22" s="11" t="s">
        <v>17</v>
      </c>
      <c r="B22" s="6">
        <v>806300</v>
      </c>
      <c r="C22" s="6">
        <v>996054</v>
      </c>
      <c r="D22" s="16">
        <f>SUM(B22-C22)</f>
        <v>-189754</v>
      </c>
      <c r="E22" s="30"/>
    </row>
    <row r="23" spans="1:5" ht="18.75" customHeight="1">
      <c r="A23" s="11" t="s">
        <v>18</v>
      </c>
      <c r="B23" s="6">
        <v>6969600</v>
      </c>
      <c r="C23" s="6">
        <v>6484184</v>
      </c>
      <c r="D23" s="16">
        <f t="shared" ref="D23:D25" si="4">SUM(B23-C23)</f>
        <v>485416</v>
      </c>
      <c r="E23" s="30"/>
    </row>
    <row r="24" spans="1:5">
      <c r="A24" s="11" t="s">
        <v>19</v>
      </c>
      <c r="B24" s="6">
        <v>827200</v>
      </c>
      <c r="C24" s="6">
        <v>1122862</v>
      </c>
      <c r="D24" s="16">
        <f t="shared" si="4"/>
        <v>-295662</v>
      </c>
      <c r="E24" s="32"/>
    </row>
    <row r="25" spans="1:5">
      <c r="A25" s="11" t="s">
        <v>20</v>
      </c>
      <c r="B25" s="8"/>
      <c r="C25" s="6"/>
      <c r="D25" s="16">
        <f t="shared" si="4"/>
        <v>0</v>
      </c>
      <c r="E25" s="20"/>
    </row>
    <row r="26" spans="1:5">
      <c r="A26" s="10" t="s">
        <v>21</v>
      </c>
      <c r="B26" s="5">
        <f>+SUM(B27:B32)</f>
        <v>12412300</v>
      </c>
      <c r="C26" s="5">
        <f>+SUM(C27:C32)</f>
        <v>12368675</v>
      </c>
      <c r="D26" s="5">
        <f>+SUM(D27:D32)</f>
        <v>43625</v>
      </c>
      <c r="E26" s="20"/>
    </row>
    <row r="27" spans="1:5">
      <c r="A27" s="11" t="s">
        <v>22</v>
      </c>
      <c r="B27" s="6">
        <v>3073400</v>
      </c>
      <c r="C27" s="6">
        <v>3307450</v>
      </c>
      <c r="D27" s="16">
        <f>SUM(B27-C27)</f>
        <v>-234050</v>
      </c>
      <c r="E27" s="20"/>
    </row>
    <row r="28" spans="1:5">
      <c r="A28" s="11" t="s">
        <v>23</v>
      </c>
      <c r="B28" s="6">
        <v>3359700</v>
      </c>
      <c r="C28" s="6">
        <v>3838552</v>
      </c>
      <c r="D28" s="16">
        <f t="shared" ref="D28:D32" si="5">SUM(B28-C28)</f>
        <v>-478852</v>
      </c>
      <c r="E28" s="20"/>
    </row>
    <row r="29" spans="1:5">
      <c r="A29" s="11" t="s">
        <v>24</v>
      </c>
      <c r="B29" s="6">
        <v>4618100</v>
      </c>
      <c r="C29" s="6">
        <v>4336823</v>
      </c>
      <c r="D29" s="16">
        <f t="shared" si="5"/>
        <v>281277</v>
      </c>
      <c r="E29" s="20"/>
    </row>
    <row r="30" spans="1:5">
      <c r="A30" s="11" t="s">
        <v>25</v>
      </c>
      <c r="B30" s="6"/>
      <c r="C30" s="6"/>
      <c r="D30" s="16">
        <f t="shared" si="5"/>
        <v>0</v>
      </c>
      <c r="E30" s="20"/>
    </row>
    <row r="31" spans="1:5">
      <c r="A31" s="11" t="s">
        <v>26</v>
      </c>
      <c r="B31" s="8">
        <v>679900</v>
      </c>
      <c r="C31" s="6">
        <v>236600</v>
      </c>
      <c r="D31" s="16">
        <f t="shared" si="5"/>
        <v>443300</v>
      </c>
      <c r="E31" s="20"/>
    </row>
    <row r="32" spans="1:5">
      <c r="A32" s="11" t="s">
        <v>27</v>
      </c>
      <c r="B32" s="6">
        <v>681200</v>
      </c>
      <c r="C32" s="6">
        <v>649250</v>
      </c>
      <c r="D32" s="16">
        <f t="shared" si="5"/>
        <v>31950</v>
      </c>
      <c r="E32" s="20"/>
    </row>
    <row r="33" spans="1:5">
      <c r="A33" s="10" t="s">
        <v>28</v>
      </c>
      <c r="B33" s="5">
        <f>+SUM(B34:B35)</f>
        <v>0</v>
      </c>
      <c r="C33" s="5">
        <f>+SUM(C34:C35)</f>
        <v>0</v>
      </c>
      <c r="D33" s="5">
        <f>+SUM(D34:D35)</f>
        <v>0</v>
      </c>
      <c r="E33" s="20"/>
    </row>
    <row r="34" spans="1:5">
      <c r="A34" s="11" t="s">
        <v>29</v>
      </c>
      <c r="B34" s="6"/>
      <c r="C34" s="6"/>
      <c r="D34" s="16"/>
      <c r="E34" s="20"/>
    </row>
    <row r="35" spans="1:5">
      <c r="A35" s="11" t="s">
        <v>30</v>
      </c>
      <c r="B35" s="6"/>
      <c r="C35" s="6"/>
      <c r="D35" s="16"/>
      <c r="E35" s="20"/>
    </row>
    <row r="36" spans="1:5">
      <c r="A36" s="10" t="s">
        <v>31</v>
      </c>
      <c r="B36" s="5">
        <f>+SUM(B37:B39)</f>
        <v>550000</v>
      </c>
      <c r="C36" s="5">
        <f>+SUM(C37:C39)</f>
        <v>0</v>
      </c>
      <c r="D36" s="5">
        <f>+SUM(D37:D39)</f>
        <v>0</v>
      </c>
      <c r="E36" s="20"/>
    </row>
    <row r="37" spans="1:5">
      <c r="A37" s="11" t="s">
        <v>32</v>
      </c>
      <c r="B37" s="6"/>
      <c r="C37" s="6"/>
      <c r="D37" s="16"/>
      <c r="E37" s="20"/>
    </row>
    <row r="38" spans="1:5">
      <c r="A38" s="11" t="s">
        <v>33</v>
      </c>
      <c r="B38" s="6"/>
      <c r="C38" s="6"/>
      <c r="D38" s="16"/>
      <c r="E38" s="20"/>
    </row>
    <row r="39" spans="1:5">
      <c r="A39" s="11" t="s">
        <v>34</v>
      </c>
      <c r="B39" s="6">
        <v>550000</v>
      </c>
      <c r="C39" s="6"/>
      <c r="D39" s="16"/>
      <c r="E39" s="20"/>
    </row>
    <row r="40" spans="1:5">
      <c r="A40" s="10" t="s">
        <v>35</v>
      </c>
      <c r="B40" s="5">
        <f>+SUM(B41:B43)</f>
        <v>2052400</v>
      </c>
      <c r="C40" s="5">
        <f>+SUM(C41:C43)</f>
        <v>1974200</v>
      </c>
      <c r="D40" s="5">
        <f>+SUM(D41:D43)</f>
        <v>78200</v>
      </c>
      <c r="E40" s="20"/>
    </row>
    <row r="41" spans="1:5">
      <c r="A41" s="11" t="s">
        <v>36</v>
      </c>
      <c r="B41" s="6"/>
      <c r="C41" s="6"/>
      <c r="D41" s="16"/>
      <c r="E41" s="20"/>
    </row>
    <row r="42" spans="1:5">
      <c r="A42" s="11" t="s">
        <v>37</v>
      </c>
      <c r="B42" s="6">
        <v>2052400</v>
      </c>
      <c r="C42" s="6">
        <v>1974200</v>
      </c>
      <c r="D42" s="16">
        <f>SUM(B42-C42)</f>
        <v>78200</v>
      </c>
      <c r="E42" s="20"/>
    </row>
    <row r="43" spans="1:5">
      <c r="A43" s="11" t="s">
        <v>38</v>
      </c>
      <c r="B43" s="6"/>
      <c r="C43" s="6"/>
      <c r="D43" s="16"/>
      <c r="E43" s="20"/>
    </row>
    <row r="44" spans="1:5">
      <c r="A44" s="10" t="s">
        <v>39</v>
      </c>
      <c r="B44" s="5">
        <f>+SUM(B45:B52)</f>
        <v>12647000</v>
      </c>
      <c r="C44" s="5">
        <f>+SUM(C45:C52)</f>
        <v>12074135</v>
      </c>
      <c r="D44" s="5">
        <f>+SUM(D45:D52)</f>
        <v>572865</v>
      </c>
      <c r="E44" s="20"/>
    </row>
    <row r="45" spans="1:5">
      <c r="A45" s="11" t="s">
        <v>40</v>
      </c>
      <c r="B45" s="8">
        <v>340000</v>
      </c>
      <c r="C45" s="6">
        <v>340000</v>
      </c>
      <c r="D45" s="16">
        <f>SUM(B45-C45)</f>
        <v>0</v>
      </c>
      <c r="E45" s="20"/>
    </row>
    <row r="46" spans="1:5">
      <c r="A46" s="11" t="s">
        <v>41</v>
      </c>
      <c r="B46" s="8">
        <v>300000</v>
      </c>
      <c r="C46" s="6">
        <v>300000</v>
      </c>
      <c r="D46" s="16">
        <f t="shared" ref="D46:D59" si="6">SUM(B46-C46)</f>
        <v>0</v>
      </c>
      <c r="E46" s="20"/>
    </row>
    <row r="47" spans="1:5">
      <c r="A47" s="12" t="s">
        <v>42</v>
      </c>
      <c r="B47" s="7">
        <v>11825000</v>
      </c>
      <c r="C47" s="6">
        <v>11264951</v>
      </c>
      <c r="D47" s="16">
        <f t="shared" si="6"/>
        <v>560049</v>
      </c>
      <c r="E47" s="30"/>
    </row>
    <row r="48" spans="1:5">
      <c r="A48" s="11" t="s">
        <v>43</v>
      </c>
      <c r="B48" s="8">
        <v>11000</v>
      </c>
      <c r="C48" s="6">
        <v>11000</v>
      </c>
      <c r="D48" s="16">
        <f t="shared" si="6"/>
        <v>0</v>
      </c>
      <c r="E48" s="20"/>
    </row>
    <row r="49" spans="1:5">
      <c r="A49" s="11" t="s">
        <v>44</v>
      </c>
      <c r="B49" s="7">
        <v>171000</v>
      </c>
      <c r="C49" s="6">
        <v>158184</v>
      </c>
      <c r="D49" s="16">
        <f t="shared" si="6"/>
        <v>12816</v>
      </c>
      <c r="E49" s="20"/>
    </row>
    <row r="50" spans="1:5">
      <c r="A50" s="11" t="s">
        <v>45</v>
      </c>
      <c r="B50" s="7"/>
      <c r="C50" s="6"/>
      <c r="D50" s="16">
        <f t="shared" si="6"/>
        <v>0</v>
      </c>
      <c r="E50" s="20"/>
    </row>
    <row r="51" spans="1:5">
      <c r="A51" s="11" t="s">
        <v>153</v>
      </c>
      <c r="B51" s="8"/>
      <c r="C51" s="6"/>
      <c r="D51" s="16">
        <f t="shared" si="6"/>
        <v>0</v>
      </c>
      <c r="E51" s="20"/>
    </row>
    <row r="52" spans="1:5">
      <c r="A52" s="26" t="s">
        <v>47</v>
      </c>
      <c r="B52" s="8"/>
      <c r="C52" s="6"/>
      <c r="D52" s="16">
        <f t="shared" si="6"/>
        <v>0</v>
      </c>
      <c r="E52" s="20"/>
    </row>
    <row r="53" spans="1:5">
      <c r="A53" s="10" t="s">
        <v>48</v>
      </c>
      <c r="B53" s="5">
        <f>+SUM(B54:B55)</f>
        <v>1235900</v>
      </c>
      <c r="C53" s="5">
        <f>+SUM(C54:C55)</f>
        <v>1150800</v>
      </c>
      <c r="D53" s="16">
        <f t="shared" si="6"/>
        <v>85100</v>
      </c>
      <c r="E53" s="20"/>
    </row>
    <row r="54" spans="1:5">
      <c r="A54" s="11" t="s">
        <v>49</v>
      </c>
      <c r="B54" s="6">
        <v>1151900</v>
      </c>
      <c r="C54" s="6">
        <v>1136400</v>
      </c>
      <c r="D54" s="16">
        <f t="shared" si="6"/>
        <v>15500</v>
      </c>
      <c r="E54" s="20"/>
    </row>
    <row r="55" spans="1:5">
      <c r="A55" s="11" t="s">
        <v>50</v>
      </c>
      <c r="B55" s="6">
        <v>84000</v>
      </c>
      <c r="C55" s="6">
        <v>14400</v>
      </c>
      <c r="D55" s="16">
        <f t="shared" si="6"/>
        <v>69600</v>
      </c>
      <c r="E55" s="20"/>
    </row>
    <row r="56" spans="1:5">
      <c r="A56" s="10" t="s">
        <v>51</v>
      </c>
      <c r="B56" s="5" t="str">
        <f>+B58</f>
        <v>0.0.</v>
      </c>
      <c r="C56" s="5">
        <f>+SUM(C58)</f>
        <v>0</v>
      </c>
      <c r="D56" s="16">
        <v>0</v>
      </c>
      <c r="E56" s="20"/>
    </row>
    <row r="57" spans="1:5">
      <c r="A57" s="10" t="s">
        <v>52</v>
      </c>
      <c r="B57" s="5" t="str">
        <f>+B58</f>
        <v>0.0.</v>
      </c>
      <c r="C57" s="5">
        <f>+C58</f>
        <v>0</v>
      </c>
      <c r="D57" s="16">
        <v>0</v>
      </c>
      <c r="E57" s="20"/>
    </row>
    <row r="58" spans="1:5">
      <c r="A58" s="11" t="s">
        <v>53</v>
      </c>
      <c r="B58" s="8" t="s">
        <v>131</v>
      </c>
      <c r="C58" s="6">
        <v>0</v>
      </c>
      <c r="D58" s="16">
        <v>0</v>
      </c>
      <c r="E58" s="20"/>
    </row>
    <row r="59" spans="1:5">
      <c r="A59" s="10" t="s">
        <v>54</v>
      </c>
      <c r="B59" s="5">
        <f>+B60</f>
        <v>0</v>
      </c>
      <c r="C59" s="5">
        <f>+C60</f>
        <v>0</v>
      </c>
      <c r="D59" s="16">
        <f t="shared" si="6"/>
        <v>0</v>
      </c>
      <c r="E59" s="20"/>
    </row>
    <row r="60" spans="1:5">
      <c r="A60" s="10" t="s">
        <v>55</v>
      </c>
      <c r="B60" s="5">
        <f>+SUM(B61:B63)</f>
        <v>0</v>
      </c>
      <c r="C60" s="5">
        <f>+SUM(C61:C63)</f>
        <v>0</v>
      </c>
      <c r="D60" s="5">
        <f>+SUM(D61:D63)</f>
        <v>0</v>
      </c>
      <c r="E60" s="20"/>
    </row>
    <row r="61" spans="1:5">
      <c r="A61" s="11" t="s">
        <v>56</v>
      </c>
      <c r="B61" s="8"/>
      <c r="C61" s="13"/>
      <c r="D61" s="16"/>
      <c r="E61" s="20"/>
    </row>
    <row r="62" spans="1:5">
      <c r="A62" s="12" t="s">
        <v>57</v>
      </c>
      <c r="B62" s="8"/>
      <c r="C62" s="13"/>
      <c r="D62" s="16"/>
      <c r="E62" s="20"/>
    </row>
    <row r="63" spans="1:5">
      <c r="A63" s="27" t="s">
        <v>58</v>
      </c>
      <c r="B63" s="8"/>
      <c r="C63" s="22"/>
      <c r="D63" s="16"/>
      <c r="E63" s="20"/>
    </row>
    <row r="64" spans="1:5">
      <c r="A64" s="10" t="s">
        <v>59</v>
      </c>
      <c r="B64" s="14">
        <f>SUM(B65+B67)</f>
        <v>335081100</v>
      </c>
      <c r="C64" s="14">
        <f>SUM(C65+C67)</f>
        <v>333607694</v>
      </c>
      <c r="D64" s="5">
        <f>+B64-C64</f>
        <v>1473406</v>
      </c>
      <c r="E64" s="20"/>
    </row>
    <row r="65" spans="1:5">
      <c r="A65" s="10" t="s">
        <v>60</v>
      </c>
      <c r="B65" s="14">
        <f>+B66</f>
        <v>335081100</v>
      </c>
      <c r="C65" s="14">
        <f>+C66</f>
        <v>333607694</v>
      </c>
      <c r="D65" s="14">
        <f>+D66</f>
        <v>1473406</v>
      </c>
      <c r="E65" s="20"/>
    </row>
    <row r="66" spans="1:5">
      <c r="A66" s="11" t="s">
        <v>61</v>
      </c>
      <c r="B66" s="15">
        <v>335081100</v>
      </c>
      <c r="C66" s="13">
        <v>333607694</v>
      </c>
      <c r="D66" s="16">
        <f>SUM(B66-C66)</f>
        <v>1473406</v>
      </c>
      <c r="E66" s="20"/>
    </row>
    <row r="67" spans="1:5">
      <c r="A67" s="10" t="s">
        <v>62</v>
      </c>
      <c r="B67" s="14">
        <f>+B68</f>
        <v>0</v>
      </c>
      <c r="C67" s="14">
        <f t="shared" ref="C67:D67" si="7">+C68</f>
        <v>0</v>
      </c>
      <c r="D67" s="14">
        <f t="shared" si="7"/>
        <v>0</v>
      </c>
      <c r="E67" s="20"/>
    </row>
    <row r="68" spans="1:5">
      <c r="A68" s="24" t="s">
        <v>63</v>
      </c>
      <c r="B68" s="15"/>
      <c r="C68" s="15"/>
      <c r="D68" s="15">
        <f>SUM(B68-C68)</f>
        <v>0</v>
      </c>
      <c r="E68" s="20"/>
    </row>
    <row r="69" spans="1:5">
      <c r="A69" s="24" t="s">
        <v>70</v>
      </c>
      <c r="B69" s="6"/>
      <c r="C69" s="13">
        <v>0</v>
      </c>
      <c r="D69" s="5"/>
      <c r="E69" s="20"/>
    </row>
    <row r="70" spans="1:5">
      <c r="A70" s="55" t="s">
        <v>150</v>
      </c>
      <c r="B70" s="6"/>
      <c r="C70" s="13">
        <v>0</v>
      </c>
      <c r="D70" s="5"/>
      <c r="E70" s="20"/>
    </row>
    <row r="71" spans="1:5">
      <c r="A71" s="24" t="s">
        <v>72</v>
      </c>
      <c r="B71" s="6"/>
      <c r="C71" s="13">
        <v>0</v>
      </c>
      <c r="D71" s="5"/>
      <c r="E71" s="20"/>
    </row>
    <row r="72" spans="1:5">
      <c r="A72" s="24" t="s">
        <v>73</v>
      </c>
      <c r="B72" s="6"/>
      <c r="C72" s="13">
        <v>0</v>
      </c>
      <c r="D72" s="5"/>
      <c r="E72" s="20"/>
    </row>
    <row r="73" spans="1:5">
      <c r="A73" s="24" t="s">
        <v>74</v>
      </c>
      <c r="B73" s="6"/>
      <c r="C73" s="13">
        <v>0</v>
      </c>
      <c r="D73" s="5"/>
      <c r="E73" s="20"/>
    </row>
    <row r="74" spans="1:5">
      <c r="A74" s="24" t="s">
        <v>75</v>
      </c>
      <c r="B74" s="6"/>
      <c r="C74" s="13"/>
      <c r="D74" s="5"/>
      <c r="E74" s="20"/>
    </row>
    <row r="75" spans="1:5">
      <c r="A75" s="25" t="s">
        <v>76</v>
      </c>
      <c r="B75" s="6"/>
      <c r="C75" s="13"/>
      <c r="D75" s="5"/>
      <c r="E75" s="20"/>
    </row>
    <row r="76" spans="1:5">
      <c r="A76" s="23" t="s">
        <v>77</v>
      </c>
      <c r="B76" s="6"/>
      <c r="C76" s="13"/>
      <c r="D76" s="43"/>
      <c r="E76" s="21"/>
    </row>
    <row r="77" spans="1:5">
      <c r="A77" s="10" t="s">
        <v>64</v>
      </c>
      <c r="B77" s="6">
        <v>34</v>
      </c>
      <c r="C77" s="6">
        <v>34</v>
      </c>
      <c r="D77" s="6">
        <f t="shared" ref="D77" si="8">SUM(D78:D81)</f>
        <v>0</v>
      </c>
      <c r="E77" s="20"/>
    </row>
    <row r="78" spans="1:5">
      <c r="A78" s="11" t="s">
        <v>65</v>
      </c>
      <c r="B78" s="6">
        <v>6</v>
      </c>
      <c r="C78" s="6">
        <v>6</v>
      </c>
      <c r="D78" s="6"/>
      <c r="E78" s="20"/>
    </row>
    <row r="79" spans="1:5">
      <c r="A79" s="11" t="s">
        <v>66</v>
      </c>
      <c r="B79" s="6">
        <v>23</v>
      </c>
      <c r="C79" s="6">
        <v>23</v>
      </c>
      <c r="D79" s="6"/>
      <c r="E79" s="20"/>
    </row>
    <row r="80" spans="1:5">
      <c r="A80" s="11" t="s">
        <v>67</v>
      </c>
      <c r="B80" s="6">
        <v>5</v>
      </c>
      <c r="C80" s="6">
        <v>5</v>
      </c>
      <c r="D80" s="6"/>
      <c r="E80" s="20"/>
    </row>
    <row r="81" spans="1:5">
      <c r="A81" s="11" t="s">
        <v>68</v>
      </c>
      <c r="B81" s="6"/>
      <c r="C81" s="6"/>
      <c r="D81" s="6"/>
      <c r="E81" s="20"/>
    </row>
    <row r="82" spans="1:5">
      <c r="A82" s="18"/>
      <c r="B82" s="17"/>
      <c r="C82" s="17"/>
      <c r="D82" s="17"/>
      <c r="E82" t="s">
        <v>83</v>
      </c>
    </row>
    <row r="83" spans="1:5" ht="23.25" customHeight="1">
      <c r="A83" s="121" t="s">
        <v>185</v>
      </c>
      <c r="B83" s="121"/>
      <c r="C83" s="121"/>
      <c r="D83" s="121"/>
      <c r="E83" s="121"/>
    </row>
    <row r="84" spans="1:5" ht="54.75" customHeight="1">
      <c r="A84" s="119" t="s">
        <v>85</v>
      </c>
      <c r="B84" s="119"/>
      <c r="C84" s="119"/>
      <c r="D84" s="119"/>
      <c r="E84" s="119"/>
    </row>
  </sheetData>
  <mergeCells count="3">
    <mergeCell ref="A2:E2"/>
    <mergeCell ref="A83:E83"/>
    <mergeCell ref="A84:E84"/>
  </mergeCells>
  <pageMargins left="0.25" right="0.25" top="0.75" bottom="0.75" header="0.3" footer="0.3"/>
  <pageSetup paperSize="9" scale="9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workbookViewId="0">
      <selection activeCell="A24" sqref="A24"/>
    </sheetView>
  </sheetViews>
  <sheetFormatPr defaultRowHeight="15"/>
  <cols>
    <col min="1" max="1" width="31.5703125" customWidth="1"/>
    <col min="2" max="2" width="8.85546875" customWidth="1"/>
    <col min="3" max="3" width="6.140625" customWidth="1"/>
    <col min="4" max="4" width="7.42578125" customWidth="1"/>
    <col min="5" max="5" width="6.140625" customWidth="1"/>
    <col min="6" max="6" width="7.42578125" customWidth="1"/>
    <col min="7" max="7" width="6.140625" customWidth="1"/>
    <col min="8" max="8" width="7.7109375" customWidth="1"/>
    <col min="9" max="9" width="6.140625" customWidth="1"/>
    <col min="10" max="10" width="7.85546875" customWidth="1"/>
    <col min="11" max="11" width="6.140625" customWidth="1"/>
    <col min="12" max="12" width="7.7109375" customWidth="1"/>
    <col min="13" max="13" width="6.140625" customWidth="1"/>
    <col min="14" max="14" width="9.140625" customWidth="1"/>
    <col min="15" max="16" width="6.140625" customWidth="1"/>
    <col min="17" max="17" width="10" customWidth="1"/>
  </cols>
  <sheetData>
    <row r="1" spans="1:17">
      <c r="A1" s="33"/>
      <c r="B1" s="35"/>
      <c r="C1" s="35"/>
      <c r="D1" s="35"/>
      <c r="E1" s="35"/>
      <c r="F1" s="33"/>
      <c r="G1" s="33"/>
      <c r="H1" s="33"/>
      <c r="I1" s="33"/>
      <c r="J1" s="152" t="s">
        <v>87</v>
      </c>
      <c r="K1" s="152"/>
      <c r="L1" s="152"/>
      <c r="M1" s="152"/>
      <c r="N1" s="152"/>
      <c r="O1" s="152"/>
      <c r="P1" s="152"/>
    </row>
    <row r="2" spans="1:17" ht="26.25" customHeight="1">
      <c r="A2" s="35"/>
      <c r="B2" s="35"/>
      <c r="C2" s="33"/>
      <c r="D2" s="35"/>
      <c r="E2" s="35"/>
      <c r="F2" s="35"/>
      <c r="G2" s="35"/>
      <c r="H2" s="35"/>
      <c r="I2" s="35"/>
      <c r="J2" s="122" t="s">
        <v>143</v>
      </c>
      <c r="K2" s="122"/>
      <c r="L2" s="122"/>
      <c r="M2" s="122"/>
      <c r="N2" s="122"/>
      <c r="O2" s="122"/>
      <c r="P2" s="122"/>
    </row>
    <row r="3" spans="1:17" ht="16.5" customHeight="1">
      <c r="A3" s="123" t="s">
        <v>184</v>
      </c>
      <c r="B3" s="123"/>
      <c r="C3" s="123"/>
      <c r="D3" s="123"/>
      <c r="E3" s="123"/>
      <c r="F3" s="123"/>
      <c r="G3" s="123"/>
      <c r="H3" s="123"/>
      <c r="I3" s="123"/>
      <c r="J3" s="123"/>
      <c r="K3" s="123"/>
      <c r="L3" s="123"/>
      <c r="M3" s="123"/>
      <c r="N3" s="123"/>
      <c r="O3" s="123"/>
      <c r="P3" s="123"/>
    </row>
    <row r="4" spans="1:17" ht="12.75" customHeight="1">
      <c r="A4" s="33"/>
      <c r="B4" s="33"/>
      <c r="C4" s="33"/>
      <c r="D4" s="33"/>
      <c r="E4" s="33"/>
      <c r="F4" s="33"/>
      <c r="G4" s="33"/>
      <c r="H4" s="33"/>
      <c r="I4" s="33"/>
      <c r="J4" s="33"/>
      <c r="K4" s="33"/>
      <c r="L4" s="33"/>
      <c r="M4" s="33"/>
      <c r="N4" s="124" t="s">
        <v>90</v>
      </c>
      <c r="O4" s="124"/>
      <c r="P4" s="124"/>
    </row>
    <row r="5" spans="1:17">
      <c r="A5" s="125"/>
      <c r="B5" s="125"/>
      <c r="C5" s="153" t="s">
        <v>190</v>
      </c>
      <c r="D5" s="153"/>
      <c r="E5" s="153" t="s">
        <v>92</v>
      </c>
      <c r="F5" s="153"/>
      <c r="G5" s="153" t="s">
        <v>93</v>
      </c>
      <c r="H5" s="153"/>
      <c r="I5" s="127" t="s">
        <v>188</v>
      </c>
      <c r="J5" s="128"/>
      <c r="K5" s="128"/>
      <c r="L5" s="128"/>
      <c r="M5" s="128"/>
      <c r="N5" s="128"/>
      <c r="O5" s="128"/>
      <c r="P5" s="129"/>
    </row>
    <row r="6" spans="1:17" ht="6.75" customHeight="1">
      <c r="A6" s="125"/>
      <c r="B6" s="125"/>
      <c r="C6" s="153"/>
      <c r="D6" s="153"/>
      <c r="E6" s="153"/>
      <c r="F6" s="153"/>
      <c r="G6" s="153"/>
      <c r="H6" s="153"/>
      <c r="I6" s="126" t="s">
        <v>95</v>
      </c>
      <c r="J6" s="126"/>
      <c r="K6" s="130" t="s">
        <v>96</v>
      </c>
      <c r="L6" s="130"/>
      <c r="M6" s="154" t="s">
        <v>97</v>
      </c>
      <c r="N6" s="155"/>
      <c r="O6" s="126" t="s">
        <v>98</v>
      </c>
      <c r="P6" s="126"/>
    </row>
    <row r="7" spans="1:17" ht="7.5" customHeight="1">
      <c r="A7" s="125"/>
      <c r="B7" s="125"/>
      <c r="C7" s="153"/>
      <c r="D7" s="153"/>
      <c r="E7" s="153"/>
      <c r="F7" s="153"/>
      <c r="G7" s="153"/>
      <c r="H7" s="153"/>
      <c r="I7" s="126"/>
      <c r="J7" s="126"/>
      <c r="K7" s="130"/>
      <c r="L7" s="130"/>
      <c r="M7" s="156"/>
      <c r="N7" s="157"/>
      <c r="O7" s="126"/>
      <c r="P7" s="126"/>
    </row>
    <row r="8" spans="1:17" ht="11.25" customHeight="1">
      <c r="A8" s="125"/>
      <c r="B8" s="125"/>
      <c r="C8" s="153"/>
      <c r="D8" s="153"/>
      <c r="E8" s="153"/>
      <c r="F8" s="153"/>
      <c r="G8" s="153"/>
      <c r="H8" s="153"/>
      <c r="I8" s="126"/>
      <c r="J8" s="126"/>
      <c r="K8" s="130"/>
      <c r="L8" s="130"/>
      <c r="M8" s="156"/>
      <c r="N8" s="157"/>
      <c r="O8" s="126"/>
      <c r="P8" s="126"/>
    </row>
    <row r="9" spans="1:17" ht="15" hidden="1" customHeight="1">
      <c r="A9" s="125"/>
      <c r="B9" s="125"/>
      <c r="C9" s="153"/>
      <c r="D9" s="153"/>
      <c r="E9" s="153"/>
      <c r="F9" s="153"/>
      <c r="G9" s="153"/>
      <c r="H9" s="153"/>
      <c r="I9" s="126"/>
      <c r="J9" s="126"/>
      <c r="K9" s="130"/>
      <c r="L9" s="130"/>
      <c r="M9" s="158"/>
      <c r="N9" s="159"/>
      <c r="O9" s="126"/>
      <c r="P9" s="126"/>
    </row>
    <row r="10" spans="1:17" ht="12.75" customHeight="1">
      <c r="A10" s="125"/>
      <c r="B10" s="125"/>
      <c r="C10" s="131" t="s">
        <v>99</v>
      </c>
      <c r="D10" s="131"/>
      <c r="E10" s="131" t="s">
        <v>100</v>
      </c>
      <c r="F10" s="131"/>
      <c r="G10" s="131" t="s">
        <v>101</v>
      </c>
      <c r="H10" s="131"/>
      <c r="I10" s="131" t="s">
        <v>102</v>
      </c>
      <c r="J10" s="131"/>
      <c r="K10" s="131" t="s">
        <v>103</v>
      </c>
      <c r="L10" s="131"/>
      <c r="M10" s="131" t="s">
        <v>104</v>
      </c>
      <c r="N10" s="131"/>
      <c r="O10" s="125" t="s">
        <v>105</v>
      </c>
      <c r="P10" s="125"/>
    </row>
    <row r="11" spans="1:17">
      <c r="A11" s="36" t="s">
        <v>106</v>
      </c>
      <c r="B11" s="37">
        <v>1</v>
      </c>
      <c r="C11" s="132">
        <v>1850000</v>
      </c>
      <c r="D11" s="132"/>
      <c r="E11" s="132">
        <v>950000</v>
      </c>
      <c r="F11" s="132"/>
      <c r="G11" s="132">
        <v>500000</v>
      </c>
      <c r="H11" s="132"/>
      <c r="I11" s="132">
        <v>1427450</v>
      </c>
      <c r="J11" s="132"/>
      <c r="K11" s="132"/>
      <c r="L11" s="132"/>
      <c r="M11" s="132">
        <v>1400000</v>
      </c>
      <c r="N11" s="132"/>
      <c r="O11" s="132">
        <v>27450</v>
      </c>
      <c r="P11" s="132"/>
    </row>
    <row r="12" spans="1:17">
      <c r="A12" s="36" t="s">
        <v>107</v>
      </c>
      <c r="B12" s="37" t="s">
        <v>108</v>
      </c>
      <c r="C12" s="151">
        <f>SUM(C14+C15+C16+C17+C18+C19+C20+C21+C22+C23+C24+C25+C26+C27+C28+C29+C30+C31)</f>
        <v>1124134</v>
      </c>
      <c r="D12" s="151"/>
      <c r="E12" s="151">
        <f t="shared" ref="E12" si="0">SUM(E14+E15+E16+E17+E18+E19+E20+E21+E22+E23+E24+E25+E26+E27+E28+E29+E30+E31)</f>
        <v>100000</v>
      </c>
      <c r="F12" s="151"/>
      <c r="G12" s="151">
        <f t="shared" ref="G12" si="1">SUM(G14+G15+G16+G17+G18+G19+G20+G21+G22+G23+G24+G25+G26+G27+G28+G29+G30+G31)</f>
        <v>729702</v>
      </c>
      <c r="H12" s="151"/>
      <c r="I12" s="151">
        <f t="shared" ref="I12" si="2">SUM(I14+I15+I16+I17+I18+I19+I20+I21+I22+I23+I24+I25+I26+I27+I28+I29+I30+I31)</f>
        <v>1753836</v>
      </c>
      <c r="J12" s="151"/>
      <c r="K12" s="151">
        <f t="shared" ref="K12" si="3">SUM(K14+K15+K16+K17+K18+K19+K20+K21+K22+K23+K24+K25+K26+K27+K28+K29+K30+K31)</f>
        <v>453870</v>
      </c>
      <c r="L12" s="151"/>
      <c r="M12" s="151">
        <f t="shared" ref="M12" si="4">SUM(M14+M15+M16+M17+M18+M19+M20+M21+M22+M23+M24+M25+M26+M27+M28+M29+M30+M31)</f>
        <v>1024134</v>
      </c>
      <c r="N12" s="151"/>
      <c r="O12" s="151">
        <f t="shared" ref="O12" si="5">SUM(O14+O15+O16+O17+O18+O19+O20+O21+O22+O23+O24+O25+O26+O27+O28+O29+O30+O31)</f>
        <v>0</v>
      </c>
      <c r="P12" s="151"/>
    </row>
    <row r="13" spans="1:17">
      <c r="A13" s="65" t="s">
        <v>109</v>
      </c>
      <c r="B13" s="41"/>
      <c r="C13" s="132"/>
      <c r="D13" s="132"/>
      <c r="E13" s="132"/>
      <c r="F13" s="132"/>
      <c r="G13" s="132"/>
      <c r="H13" s="132"/>
      <c r="I13" s="132">
        <v>0</v>
      </c>
      <c r="J13" s="132"/>
      <c r="K13" s="132">
        <v>0</v>
      </c>
      <c r="L13" s="132"/>
      <c r="M13" s="133"/>
      <c r="N13" s="134"/>
      <c r="O13" s="132"/>
      <c r="P13" s="132"/>
    </row>
    <row r="14" spans="1:17">
      <c r="A14" s="39" t="s">
        <v>110</v>
      </c>
      <c r="B14" s="41">
        <v>3</v>
      </c>
      <c r="C14" s="132"/>
      <c r="D14" s="132"/>
      <c r="E14" s="132"/>
      <c r="F14" s="132"/>
      <c r="G14" s="132"/>
      <c r="H14" s="132"/>
      <c r="I14" s="132">
        <v>0</v>
      </c>
      <c r="J14" s="132"/>
      <c r="K14" s="132"/>
      <c r="L14" s="132"/>
      <c r="M14" s="133"/>
      <c r="N14" s="134"/>
      <c r="O14" s="132"/>
      <c r="P14" s="132"/>
    </row>
    <row r="15" spans="1:17">
      <c r="A15" s="39" t="s">
        <v>111</v>
      </c>
      <c r="B15" s="41">
        <v>4</v>
      </c>
      <c r="C15" s="132"/>
      <c r="D15" s="132"/>
      <c r="E15" s="132"/>
      <c r="F15" s="132"/>
      <c r="G15" s="132"/>
      <c r="H15" s="132"/>
      <c r="I15" s="132">
        <v>0</v>
      </c>
      <c r="J15" s="132"/>
      <c r="K15" s="132">
        <v>0</v>
      </c>
      <c r="L15" s="132"/>
      <c r="M15" s="133"/>
      <c r="N15" s="134"/>
      <c r="O15" s="132"/>
      <c r="P15" s="132"/>
    </row>
    <row r="16" spans="1:17">
      <c r="A16" s="39" t="s">
        <v>112</v>
      </c>
      <c r="B16" s="41">
        <v>5</v>
      </c>
      <c r="C16" s="132"/>
      <c r="D16" s="132"/>
      <c r="E16" s="132"/>
      <c r="F16" s="132"/>
      <c r="G16" s="132"/>
      <c r="H16" s="132"/>
      <c r="I16" s="132"/>
      <c r="J16" s="132"/>
      <c r="K16" s="132">
        <v>0</v>
      </c>
      <c r="L16" s="132"/>
      <c r="M16" s="133"/>
      <c r="N16" s="134"/>
      <c r="O16" s="132"/>
      <c r="P16" s="132"/>
      <c r="Q16" s="64"/>
    </row>
    <row r="17" spans="1:16">
      <c r="A17" s="39" t="s">
        <v>189</v>
      </c>
      <c r="B17" s="41"/>
      <c r="C17" s="132"/>
      <c r="D17" s="132"/>
      <c r="E17" s="132"/>
      <c r="F17" s="132"/>
      <c r="G17" s="132"/>
      <c r="H17" s="132"/>
      <c r="I17" s="132">
        <v>0</v>
      </c>
      <c r="J17" s="132"/>
      <c r="K17" s="132">
        <v>0</v>
      </c>
      <c r="L17" s="132"/>
      <c r="M17" s="133"/>
      <c r="N17" s="134"/>
      <c r="O17" s="132"/>
      <c r="P17" s="132"/>
    </row>
    <row r="18" spans="1:16">
      <c r="A18" s="36" t="s">
        <v>114</v>
      </c>
      <c r="B18" s="41">
        <v>6</v>
      </c>
      <c r="C18" s="132">
        <v>0</v>
      </c>
      <c r="D18" s="132"/>
      <c r="E18" s="132">
        <v>0</v>
      </c>
      <c r="F18" s="132"/>
      <c r="G18" s="132">
        <v>0</v>
      </c>
      <c r="H18" s="132"/>
      <c r="I18" s="132">
        <v>0</v>
      </c>
      <c r="J18" s="132"/>
      <c r="K18" s="132">
        <v>0</v>
      </c>
      <c r="L18" s="132"/>
      <c r="M18" s="133">
        <v>0</v>
      </c>
      <c r="N18" s="134"/>
      <c r="O18" s="132">
        <v>0</v>
      </c>
      <c r="P18" s="132"/>
    </row>
    <row r="19" spans="1:16">
      <c r="A19" s="36" t="s">
        <v>115</v>
      </c>
      <c r="B19" s="41">
        <v>7</v>
      </c>
      <c r="C19" s="132">
        <v>292074</v>
      </c>
      <c r="D19" s="132"/>
      <c r="E19" s="132"/>
      <c r="F19" s="132"/>
      <c r="G19" s="132">
        <v>453870</v>
      </c>
      <c r="H19" s="132"/>
      <c r="I19" s="132">
        <v>745944</v>
      </c>
      <c r="J19" s="132"/>
      <c r="K19" s="132">
        <v>453870</v>
      </c>
      <c r="L19" s="132"/>
      <c r="M19" s="133">
        <v>292074</v>
      </c>
      <c r="N19" s="134"/>
      <c r="O19" s="132"/>
      <c r="P19" s="132"/>
    </row>
    <row r="20" spans="1:16">
      <c r="A20" s="36" t="s">
        <v>116</v>
      </c>
      <c r="B20" s="41">
        <v>8</v>
      </c>
      <c r="C20" s="132"/>
      <c r="D20" s="132"/>
      <c r="E20" s="132"/>
      <c r="F20" s="132"/>
      <c r="G20" s="132">
        <v>275832</v>
      </c>
      <c r="H20" s="132"/>
      <c r="I20" s="132">
        <v>275832</v>
      </c>
      <c r="J20" s="132"/>
      <c r="K20" s="132"/>
      <c r="L20" s="132"/>
      <c r="M20" s="133"/>
      <c r="N20" s="134"/>
      <c r="O20" s="132"/>
      <c r="P20" s="132"/>
    </row>
    <row r="21" spans="1:16">
      <c r="A21" s="36" t="s">
        <v>117</v>
      </c>
      <c r="B21" s="41">
        <v>9</v>
      </c>
      <c r="C21" s="132"/>
      <c r="D21" s="132"/>
      <c r="E21" s="132"/>
      <c r="F21" s="132"/>
      <c r="G21" s="132"/>
      <c r="H21" s="132"/>
      <c r="I21" s="132"/>
      <c r="J21" s="132"/>
      <c r="K21" s="132"/>
      <c r="L21" s="132"/>
      <c r="M21" s="133"/>
      <c r="N21" s="134"/>
      <c r="O21" s="132"/>
      <c r="P21" s="132"/>
    </row>
    <row r="22" spans="1:16">
      <c r="A22" s="36" t="s">
        <v>118</v>
      </c>
      <c r="B22" s="41">
        <v>10</v>
      </c>
      <c r="C22" s="132"/>
      <c r="D22" s="132"/>
      <c r="E22" s="132"/>
      <c r="F22" s="132"/>
      <c r="G22" s="132"/>
      <c r="H22" s="132"/>
      <c r="I22" s="132"/>
      <c r="J22" s="132"/>
      <c r="K22" s="132"/>
      <c r="L22" s="132"/>
      <c r="M22" s="133"/>
      <c r="N22" s="134"/>
      <c r="O22" s="132"/>
      <c r="P22" s="132"/>
    </row>
    <row r="23" spans="1:16">
      <c r="A23" s="36" t="s">
        <v>119</v>
      </c>
      <c r="B23" s="41">
        <v>11</v>
      </c>
      <c r="C23" s="132"/>
      <c r="D23" s="132"/>
      <c r="E23" s="132"/>
      <c r="F23" s="132"/>
      <c r="G23" s="132"/>
      <c r="H23" s="132"/>
      <c r="I23" s="132"/>
      <c r="J23" s="132"/>
      <c r="K23" s="132"/>
      <c r="L23" s="132"/>
      <c r="M23" s="133"/>
      <c r="N23" s="134"/>
      <c r="O23" s="132"/>
      <c r="P23" s="132"/>
    </row>
    <row r="24" spans="1:16">
      <c r="A24" s="36" t="s">
        <v>120</v>
      </c>
      <c r="B24" s="41">
        <v>14</v>
      </c>
      <c r="C24" s="132">
        <v>332060</v>
      </c>
      <c r="D24" s="132"/>
      <c r="E24" s="132"/>
      <c r="F24" s="132"/>
      <c r="G24" s="132"/>
      <c r="H24" s="132"/>
      <c r="I24" s="132">
        <v>332060</v>
      </c>
      <c r="J24" s="132"/>
      <c r="K24" s="132"/>
      <c r="L24" s="132"/>
      <c r="M24" s="133">
        <v>332060</v>
      </c>
      <c r="N24" s="134"/>
      <c r="O24" s="132"/>
      <c r="P24" s="132"/>
    </row>
    <row r="25" spans="1:16">
      <c r="A25" s="36" t="s">
        <v>121</v>
      </c>
      <c r="B25" s="41">
        <v>15</v>
      </c>
      <c r="C25" s="132"/>
      <c r="D25" s="132"/>
      <c r="E25" s="132"/>
      <c r="F25" s="132"/>
      <c r="G25" s="132"/>
      <c r="H25" s="132"/>
      <c r="I25" s="132"/>
      <c r="J25" s="132"/>
      <c r="K25" s="132"/>
      <c r="L25" s="132"/>
      <c r="M25" s="133"/>
      <c r="N25" s="134"/>
      <c r="O25" s="132"/>
      <c r="P25" s="132"/>
    </row>
    <row r="26" spans="1:16">
      <c r="A26" s="40" t="s">
        <v>122</v>
      </c>
      <c r="B26" s="41">
        <v>16</v>
      </c>
      <c r="C26" s="133"/>
      <c r="D26" s="134"/>
      <c r="E26" s="132"/>
      <c r="F26" s="132"/>
      <c r="G26" s="132"/>
      <c r="H26" s="132"/>
      <c r="I26" s="132"/>
      <c r="J26" s="132"/>
      <c r="K26" s="132"/>
      <c r="L26" s="132"/>
      <c r="M26" s="133"/>
      <c r="N26" s="134"/>
      <c r="O26" s="132"/>
      <c r="P26" s="132"/>
    </row>
    <row r="27" spans="1:16">
      <c r="A27" s="40" t="s">
        <v>123</v>
      </c>
      <c r="B27" s="41">
        <v>17</v>
      </c>
      <c r="C27" s="132"/>
      <c r="D27" s="132"/>
      <c r="E27" s="132"/>
      <c r="F27" s="132"/>
      <c r="G27" s="132"/>
      <c r="H27" s="132"/>
      <c r="I27" s="132"/>
      <c r="J27" s="132"/>
      <c r="K27" s="132"/>
      <c r="L27" s="132"/>
      <c r="M27" s="133"/>
      <c r="N27" s="134"/>
      <c r="O27" s="132"/>
      <c r="P27" s="132"/>
    </row>
    <row r="28" spans="1:16">
      <c r="A28" s="36" t="s">
        <v>124</v>
      </c>
      <c r="B28" s="41">
        <v>18</v>
      </c>
      <c r="C28" s="132">
        <v>100000</v>
      </c>
      <c r="D28" s="132"/>
      <c r="E28" s="132">
        <v>100000</v>
      </c>
      <c r="F28" s="132"/>
      <c r="G28" s="132"/>
      <c r="H28" s="132"/>
      <c r="I28" s="132"/>
      <c r="J28" s="132"/>
      <c r="K28" s="132"/>
      <c r="L28" s="132"/>
      <c r="M28" s="133"/>
      <c r="N28" s="134"/>
      <c r="O28" s="125"/>
      <c r="P28" s="125"/>
    </row>
    <row r="29" spans="1:16">
      <c r="A29" s="36" t="s">
        <v>125</v>
      </c>
      <c r="B29" s="41">
        <v>19</v>
      </c>
      <c r="C29" s="132"/>
      <c r="D29" s="132"/>
      <c r="E29" s="132"/>
      <c r="F29" s="132"/>
      <c r="G29" s="132"/>
      <c r="H29" s="132"/>
      <c r="I29" s="132"/>
      <c r="J29" s="132"/>
      <c r="K29" s="132"/>
      <c r="L29" s="132"/>
      <c r="M29" s="133"/>
      <c r="N29" s="134"/>
      <c r="O29" s="125"/>
      <c r="P29" s="125"/>
    </row>
    <row r="30" spans="1:16">
      <c r="A30" s="36" t="s">
        <v>126</v>
      </c>
      <c r="B30" s="41">
        <v>20</v>
      </c>
      <c r="C30" s="132"/>
      <c r="D30" s="132"/>
      <c r="E30" s="132"/>
      <c r="F30" s="132"/>
      <c r="G30" s="132"/>
      <c r="H30" s="132"/>
      <c r="I30" s="132"/>
      <c r="J30" s="132"/>
      <c r="K30" s="132"/>
      <c r="L30" s="132"/>
      <c r="M30" s="133"/>
      <c r="N30" s="134"/>
      <c r="O30" s="125"/>
      <c r="P30" s="125"/>
    </row>
    <row r="31" spans="1:16">
      <c r="A31" s="36" t="s">
        <v>127</v>
      </c>
      <c r="B31" s="41">
        <v>21</v>
      </c>
      <c r="C31" s="133">
        <v>400000</v>
      </c>
      <c r="D31" s="134"/>
      <c r="E31" s="133"/>
      <c r="F31" s="134"/>
      <c r="G31" s="133"/>
      <c r="H31" s="134"/>
      <c r="I31" s="133">
        <v>400000</v>
      </c>
      <c r="J31" s="134"/>
      <c r="K31" s="133"/>
      <c r="L31" s="134"/>
      <c r="M31" s="133">
        <v>400000</v>
      </c>
      <c r="N31" s="134"/>
      <c r="O31" s="136"/>
      <c r="P31" s="137"/>
    </row>
    <row r="32" spans="1:16" ht="21" customHeight="1">
      <c r="A32" s="138" t="s">
        <v>158</v>
      </c>
      <c r="B32" s="138"/>
      <c r="C32" s="138"/>
      <c r="D32" s="138"/>
      <c r="E32" s="138"/>
      <c r="F32" s="138"/>
      <c r="G32" s="138"/>
      <c r="H32" s="138"/>
      <c r="I32" s="138"/>
      <c r="J32" s="138"/>
      <c r="K32" s="138"/>
      <c r="L32" s="138"/>
      <c r="M32" s="138"/>
      <c r="N32" s="138"/>
      <c r="O32" s="138"/>
      <c r="P32" s="138"/>
    </row>
    <row r="33" spans="1:16" ht="18.75" customHeight="1">
      <c r="A33" s="139" t="s">
        <v>159</v>
      </c>
      <c r="B33" s="139"/>
      <c r="C33" s="139"/>
      <c r="D33" s="139"/>
      <c r="E33" s="139"/>
      <c r="F33" s="139"/>
      <c r="G33" s="139"/>
      <c r="H33" s="139"/>
      <c r="I33" s="139"/>
      <c r="J33" s="139"/>
      <c r="K33" s="139"/>
      <c r="L33" s="139"/>
      <c r="M33" s="139"/>
      <c r="N33" s="139"/>
      <c r="O33" s="139"/>
      <c r="P33" s="139"/>
    </row>
    <row r="34" spans="1:16" ht="19.5" customHeight="1">
      <c r="A34" s="135" t="s">
        <v>187</v>
      </c>
      <c r="B34" s="135"/>
      <c r="C34" s="135"/>
      <c r="D34" s="135"/>
      <c r="E34" s="135"/>
      <c r="F34" s="135"/>
      <c r="G34" s="135"/>
      <c r="H34" s="135"/>
      <c r="I34" s="135"/>
      <c r="J34" s="135"/>
      <c r="K34" s="135"/>
      <c r="L34" s="135"/>
      <c r="M34" s="135"/>
      <c r="N34" s="135"/>
      <c r="O34" s="135"/>
      <c r="P34" s="135"/>
    </row>
  </sheetData>
  <mergeCells count="170">
    <mergeCell ref="J1:P1"/>
    <mergeCell ref="J2:P2"/>
    <mergeCell ref="A3:P3"/>
    <mergeCell ref="N4:P4"/>
    <mergeCell ref="A5:B10"/>
    <mergeCell ref="C5:D9"/>
    <mergeCell ref="E5:F9"/>
    <mergeCell ref="G5:H9"/>
    <mergeCell ref="I5:P5"/>
    <mergeCell ref="I6:J9"/>
    <mergeCell ref="K6:L9"/>
    <mergeCell ref="M6:N9"/>
    <mergeCell ref="O6:P9"/>
    <mergeCell ref="C10:D10"/>
    <mergeCell ref="E10:F10"/>
    <mergeCell ref="G10:H10"/>
    <mergeCell ref="I10:J10"/>
    <mergeCell ref="K10:L10"/>
    <mergeCell ref="M10:N10"/>
    <mergeCell ref="O10:P10"/>
    <mergeCell ref="O11:P11"/>
    <mergeCell ref="C12:D12"/>
    <mergeCell ref="E12:F12"/>
    <mergeCell ref="G12:H12"/>
    <mergeCell ref="I12:J12"/>
    <mergeCell ref="K12:L12"/>
    <mergeCell ref="M12:N12"/>
    <mergeCell ref="O12:P12"/>
    <mergeCell ref="C11:D11"/>
    <mergeCell ref="E11:F11"/>
    <mergeCell ref="G11:H11"/>
    <mergeCell ref="I11:J11"/>
    <mergeCell ref="K11:L11"/>
    <mergeCell ref="M11:N11"/>
    <mergeCell ref="O13:P13"/>
    <mergeCell ref="C14:D14"/>
    <mergeCell ref="E14:F14"/>
    <mergeCell ref="G14:H14"/>
    <mergeCell ref="I14:J14"/>
    <mergeCell ref="K14:L14"/>
    <mergeCell ref="M14:N14"/>
    <mergeCell ref="O14:P14"/>
    <mergeCell ref="C13:D13"/>
    <mergeCell ref="E13:F13"/>
    <mergeCell ref="G13:H13"/>
    <mergeCell ref="I13:J13"/>
    <mergeCell ref="K13:L13"/>
    <mergeCell ref="M13:N13"/>
    <mergeCell ref="O15:P15"/>
    <mergeCell ref="C16:D16"/>
    <mergeCell ref="E16:F16"/>
    <mergeCell ref="G16:H16"/>
    <mergeCell ref="I16:J16"/>
    <mergeCell ref="K16:L16"/>
    <mergeCell ref="M16:N16"/>
    <mergeCell ref="O16:P16"/>
    <mergeCell ref="C15:D15"/>
    <mergeCell ref="E15:F15"/>
    <mergeCell ref="G15:H15"/>
    <mergeCell ref="I15:J15"/>
    <mergeCell ref="K15:L15"/>
    <mergeCell ref="M15:N15"/>
    <mergeCell ref="O17:P17"/>
    <mergeCell ref="C18:D18"/>
    <mergeCell ref="E18:F18"/>
    <mergeCell ref="G18:H18"/>
    <mergeCell ref="I18:J18"/>
    <mergeCell ref="K18:L18"/>
    <mergeCell ref="M18:N18"/>
    <mergeCell ref="O18:P18"/>
    <mergeCell ref="C17:D17"/>
    <mergeCell ref="E17:F17"/>
    <mergeCell ref="G17:H17"/>
    <mergeCell ref="I17:J17"/>
    <mergeCell ref="K17:L17"/>
    <mergeCell ref="M17:N17"/>
    <mergeCell ref="O19:P19"/>
    <mergeCell ref="C20:D20"/>
    <mergeCell ref="E20:F20"/>
    <mergeCell ref="G20:H20"/>
    <mergeCell ref="I20:J20"/>
    <mergeCell ref="K20:L20"/>
    <mergeCell ref="M20:N20"/>
    <mergeCell ref="O20:P20"/>
    <mergeCell ref="C19:D19"/>
    <mergeCell ref="E19:F19"/>
    <mergeCell ref="G19:H19"/>
    <mergeCell ref="I19:J19"/>
    <mergeCell ref="K19:L19"/>
    <mergeCell ref="M19:N19"/>
    <mergeCell ref="O21:P21"/>
    <mergeCell ref="C22:D22"/>
    <mergeCell ref="E22:F22"/>
    <mergeCell ref="G22:H22"/>
    <mergeCell ref="I22:J22"/>
    <mergeCell ref="K22:L22"/>
    <mergeCell ref="M22:N22"/>
    <mergeCell ref="O22:P22"/>
    <mergeCell ref="C21:D21"/>
    <mergeCell ref="E21:F21"/>
    <mergeCell ref="G21:H21"/>
    <mergeCell ref="I21:J21"/>
    <mergeCell ref="K21:L21"/>
    <mergeCell ref="M21:N21"/>
    <mergeCell ref="O23:P23"/>
    <mergeCell ref="C24:D24"/>
    <mergeCell ref="E24:F24"/>
    <mergeCell ref="G24:H24"/>
    <mergeCell ref="I24:J24"/>
    <mergeCell ref="K24:L24"/>
    <mergeCell ref="M24:N24"/>
    <mergeCell ref="O24:P24"/>
    <mergeCell ref="C23:D23"/>
    <mergeCell ref="E23:F23"/>
    <mergeCell ref="G23:H23"/>
    <mergeCell ref="I23:J23"/>
    <mergeCell ref="K23:L23"/>
    <mergeCell ref="M23:N23"/>
    <mergeCell ref="O25:P25"/>
    <mergeCell ref="C26:D26"/>
    <mergeCell ref="E26:F26"/>
    <mergeCell ref="G26:H26"/>
    <mergeCell ref="I26:J26"/>
    <mergeCell ref="K26:L26"/>
    <mergeCell ref="M26:N26"/>
    <mergeCell ref="O26:P26"/>
    <mergeCell ref="C25:D25"/>
    <mergeCell ref="E25:F25"/>
    <mergeCell ref="G25:H25"/>
    <mergeCell ref="I25:J25"/>
    <mergeCell ref="K25:L25"/>
    <mergeCell ref="M25:N25"/>
    <mergeCell ref="O27:P27"/>
    <mergeCell ref="C28:D28"/>
    <mergeCell ref="E28:F28"/>
    <mergeCell ref="G28:H28"/>
    <mergeCell ref="I28:J28"/>
    <mergeCell ref="K28:L28"/>
    <mergeCell ref="M28:N28"/>
    <mergeCell ref="O28:P28"/>
    <mergeCell ref="C27:D27"/>
    <mergeCell ref="E27:F27"/>
    <mergeCell ref="G27:H27"/>
    <mergeCell ref="I27:J27"/>
    <mergeCell ref="K27:L27"/>
    <mergeCell ref="M27:N27"/>
    <mergeCell ref="O29:P29"/>
    <mergeCell ref="C30:D30"/>
    <mergeCell ref="E30:F30"/>
    <mergeCell ref="G30:H30"/>
    <mergeCell ref="I30:J30"/>
    <mergeCell ref="K30:L30"/>
    <mergeCell ref="M30:N30"/>
    <mergeCell ref="O30:P30"/>
    <mergeCell ref="C29:D29"/>
    <mergeCell ref="E29:F29"/>
    <mergeCell ref="G29:H29"/>
    <mergeCell ref="I29:J29"/>
    <mergeCell ref="K29:L29"/>
    <mergeCell ref="M29:N29"/>
    <mergeCell ref="O31:P31"/>
    <mergeCell ref="A32:P32"/>
    <mergeCell ref="A33:P33"/>
    <mergeCell ref="A34:P34"/>
    <mergeCell ref="C31:D31"/>
    <mergeCell ref="E31:F31"/>
    <mergeCell ref="G31:H31"/>
    <mergeCell ref="I31:J31"/>
    <mergeCell ref="K31:L31"/>
    <mergeCell ref="M31:N31"/>
  </mergeCells>
  <pageMargins left="0.25" right="0.25"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89"/>
  <sheetViews>
    <sheetView topLeftCell="A4" workbookViewId="0">
      <selection activeCell="C16" sqref="C16"/>
    </sheetView>
  </sheetViews>
  <sheetFormatPr defaultRowHeight="15"/>
  <cols>
    <col min="1" max="1" width="53.7109375" customWidth="1"/>
    <col min="2" max="2" width="12" customWidth="1"/>
    <col min="3" max="3" width="12.28515625" customWidth="1"/>
    <col min="4" max="4" width="14.28515625" customWidth="1"/>
    <col min="5" max="5" width="20.28515625" customWidth="1"/>
    <col min="7" max="7" width="4.28515625" customWidth="1"/>
  </cols>
  <sheetData>
    <row r="2" spans="1:5" ht="15.75">
      <c r="A2" s="120" t="s">
        <v>284</v>
      </c>
      <c r="B2" s="120"/>
      <c r="C2" s="120"/>
      <c r="D2" s="120"/>
      <c r="E2" s="120"/>
    </row>
    <row r="3" spans="1:5">
      <c r="A3" s="3"/>
      <c r="B3" s="4"/>
      <c r="C3" s="4"/>
      <c r="D3" s="4"/>
    </row>
    <row r="4" spans="1:5">
      <c r="A4" s="66" t="s">
        <v>82</v>
      </c>
      <c r="B4" s="4"/>
      <c r="C4" s="4"/>
      <c r="D4" s="163" t="s">
        <v>81</v>
      </c>
      <c r="E4" s="163"/>
    </row>
    <row r="5" spans="1:5" ht="21">
      <c r="A5" s="19" t="s">
        <v>78</v>
      </c>
      <c r="B5" s="2" t="s">
        <v>79</v>
      </c>
      <c r="C5" s="2" t="s">
        <v>80</v>
      </c>
      <c r="D5" s="1" t="s">
        <v>199</v>
      </c>
      <c r="E5" s="28" t="s">
        <v>283</v>
      </c>
    </row>
    <row r="6" spans="1:5">
      <c r="A6" s="9" t="s">
        <v>1</v>
      </c>
      <c r="B6" s="2">
        <v>0</v>
      </c>
      <c r="C6" s="2">
        <v>0</v>
      </c>
      <c r="D6" s="1"/>
      <c r="E6" s="20"/>
    </row>
    <row r="7" spans="1:5">
      <c r="A7" s="10" t="s">
        <v>285</v>
      </c>
      <c r="B7" s="5">
        <v>34864000</v>
      </c>
      <c r="C7" s="5">
        <v>26909963</v>
      </c>
      <c r="D7" s="5">
        <f>SUM(B7-C7)</f>
        <v>7954037</v>
      </c>
      <c r="E7" s="20"/>
    </row>
    <row r="8" spans="1:5">
      <c r="A8" s="10" t="s">
        <v>286</v>
      </c>
      <c r="B8" s="5">
        <v>34864000</v>
      </c>
      <c r="C8" s="5">
        <v>26909963</v>
      </c>
      <c r="D8" s="5">
        <f t="shared" ref="D8:D9" si="0">SUM(B8-C8)</f>
        <v>7954037</v>
      </c>
      <c r="E8" s="5"/>
    </row>
    <row r="9" spans="1:5">
      <c r="A9" s="10" t="s">
        <v>287</v>
      </c>
      <c r="B9" s="5">
        <f>+B10+B15+B21+B26+B33+B36+B40+B44+B53+B56+B61</f>
        <v>34864000</v>
      </c>
      <c r="C9" s="5">
        <f>+C10+C15+C21+C26+C33+C36+C40+C44+C53+C56+C61</f>
        <v>26909963</v>
      </c>
      <c r="D9" s="5">
        <f t="shared" si="0"/>
        <v>7954037</v>
      </c>
      <c r="E9" s="5"/>
    </row>
    <row r="10" spans="1:5">
      <c r="A10" s="10" t="s">
        <v>288</v>
      </c>
      <c r="B10" s="5">
        <f>+SUM(B11:B14)</f>
        <v>26450900</v>
      </c>
      <c r="C10" s="5">
        <f>+SUM(C11:C14)</f>
        <v>21589715</v>
      </c>
      <c r="D10" s="5">
        <f>+SUM(D11:D14)</f>
        <v>4861185</v>
      </c>
      <c r="E10" s="109"/>
    </row>
    <row r="11" spans="1:5" ht="18" customHeight="1">
      <c r="A11" s="11" t="s">
        <v>289</v>
      </c>
      <c r="B11" s="6">
        <v>17053500</v>
      </c>
      <c r="C11" s="6">
        <v>21242515</v>
      </c>
      <c r="D11" s="16">
        <f>SUM(B11-C11)</f>
        <v>-4189015</v>
      </c>
      <c r="E11" s="104"/>
    </row>
    <row r="12" spans="1:5">
      <c r="A12" s="11" t="s">
        <v>290</v>
      </c>
      <c r="B12" s="6">
        <v>1049800</v>
      </c>
      <c r="C12" s="6">
        <v>347200</v>
      </c>
      <c r="D12" s="16">
        <f t="shared" ref="D12:D14" si="1">SUM(B12-C12)</f>
        <v>702600</v>
      </c>
      <c r="E12" s="104"/>
    </row>
    <row r="13" spans="1:5">
      <c r="A13" s="11" t="s">
        <v>291</v>
      </c>
      <c r="B13" s="6">
        <v>3070300</v>
      </c>
      <c r="C13" s="6"/>
      <c r="D13" s="16">
        <f t="shared" si="1"/>
        <v>3070300</v>
      </c>
      <c r="E13" s="104"/>
    </row>
    <row r="14" spans="1:5">
      <c r="A14" s="68" t="s">
        <v>195</v>
      </c>
      <c r="B14" s="6">
        <v>5277300</v>
      </c>
      <c r="C14" s="6"/>
      <c r="D14" s="16">
        <f t="shared" si="1"/>
        <v>5277300</v>
      </c>
      <c r="E14" s="104"/>
    </row>
    <row r="15" spans="1:5">
      <c r="A15" s="10" t="s">
        <v>292</v>
      </c>
      <c r="B15" s="5">
        <v>3174100</v>
      </c>
      <c r="C15" s="5">
        <v>2446766</v>
      </c>
      <c r="D15" s="5">
        <f>SUM(B15-C15)</f>
        <v>727334</v>
      </c>
      <c r="E15" s="20"/>
    </row>
    <row r="16" spans="1:5">
      <c r="A16" s="11" t="s">
        <v>11</v>
      </c>
      <c r="B16" s="63">
        <f>B15*100/11*8%</f>
        <v>2308436.3636363638</v>
      </c>
      <c r="C16" s="63">
        <f>C15*100/11*8%</f>
        <v>1779466.1818181819</v>
      </c>
      <c r="D16" s="16">
        <f t="shared" ref="D16:D20" si="2">SUM(B16-C16)</f>
        <v>528970.18181818188</v>
      </c>
      <c r="E16" s="20"/>
    </row>
    <row r="17" spans="1:5">
      <c r="A17" s="11" t="s">
        <v>12</v>
      </c>
      <c r="B17" s="63">
        <f>B15*100/11*0.8%</f>
        <v>230843.63636363638</v>
      </c>
      <c r="C17" s="63">
        <f>C15*100/11*0.8%</f>
        <v>177946.61818181819</v>
      </c>
      <c r="D17" s="16">
        <f t="shared" si="2"/>
        <v>52897.018181818188</v>
      </c>
      <c r="E17" s="20"/>
    </row>
    <row r="18" spans="1:5">
      <c r="A18" s="11" t="s">
        <v>13</v>
      </c>
      <c r="B18" s="63">
        <f>B15*100/11*1%</f>
        <v>288554.54545454547</v>
      </c>
      <c r="C18" s="63">
        <f>C15*100/11*1%</f>
        <v>222433.27272727274</v>
      </c>
      <c r="D18" s="16">
        <f t="shared" si="2"/>
        <v>66121.272727272735</v>
      </c>
      <c r="E18" s="20"/>
    </row>
    <row r="19" spans="1:5">
      <c r="A19" s="11" t="s">
        <v>14</v>
      </c>
      <c r="B19" s="63">
        <f>B15*100/11*0.2%</f>
        <v>57710.909090909096</v>
      </c>
      <c r="C19" s="63">
        <f>C15*100/11*0.2%</f>
        <v>44486.654545454548</v>
      </c>
      <c r="D19" s="16">
        <f t="shared" si="2"/>
        <v>13224.254545454547</v>
      </c>
      <c r="E19" s="20"/>
    </row>
    <row r="20" spans="1:5">
      <c r="A20" s="11" t="s">
        <v>15</v>
      </c>
      <c r="B20" s="63">
        <f>B15*100/11*2%</f>
        <v>577109.09090909094</v>
      </c>
      <c r="C20" s="63">
        <f>C15*100/11*2%</f>
        <v>444866.54545454547</v>
      </c>
      <c r="D20" s="16">
        <f t="shared" si="2"/>
        <v>132242.54545454547</v>
      </c>
      <c r="E20" s="20"/>
    </row>
    <row r="21" spans="1:5">
      <c r="A21" s="10" t="s">
        <v>293</v>
      </c>
      <c r="B21" s="5">
        <f>SUM(B22+B23+B24+B25)</f>
        <v>1273000</v>
      </c>
      <c r="C21" s="5">
        <f t="shared" ref="C21:D21" si="3">SUM(C22+C23+C24+C25)</f>
        <v>1272355</v>
      </c>
      <c r="D21" s="5">
        <f t="shared" si="3"/>
        <v>645</v>
      </c>
      <c r="E21" s="20"/>
    </row>
    <row r="22" spans="1:5">
      <c r="A22" s="11" t="s">
        <v>17</v>
      </c>
      <c r="B22" s="6">
        <v>106500</v>
      </c>
      <c r="C22" s="6">
        <v>142581</v>
      </c>
      <c r="D22" s="16">
        <f>SUM(B22-C22)</f>
        <v>-36081</v>
      </c>
      <c r="E22" s="110"/>
    </row>
    <row r="23" spans="1:5">
      <c r="A23" s="11" t="s">
        <v>18</v>
      </c>
      <c r="B23" s="6">
        <v>1119000</v>
      </c>
      <c r="C23" s="6">
        <v>1099000</v>
      </c>
      <c r="D23" s="16">
        <f t="shared" ref="D23:D25" si="4">SUM(B23-C23)</f>
        <v>20000</v>
      </c>
      <c r="E23" s="110"/>
    </row>
    <row r="24" spans="1:5">
      <c r="A24" s="11" t="s">
        <v>19</v>
      </c>
      <c r="B24" s="6">
        <v>47500</v>
      </c>
      <c r="C24" s="6">
        <v>30774</v>
      </c>
      <c r="D24" s="16">
        <f t="shared" si="4"/>
        <v>16726</v>
      </c>
      <c r="E24" s="110"/>
    </row>
    <row r="25" spans="1:5">
      <c r="A25" s="11" t="s">
        <v>20</v>
      </c>
      <c r="B25" s="8"/>
      <c r="C25" s="6"/>
      <c r="D25" s="16">
        <f t="shared" si="4"/>
        <v>0</v>
      </c>
      <c r="E25" s="110"/>
    </row>
    <row r="26" spans="1:5">
      <c r="A26" s="10" t="s">
        <v>21</v>
      </c>
      <c r="B26" s="5">
        <f>+SUM(B27:B32)</f>
        <v>873700</v>
      </c>
      <c r="C26" s="5">
        <f>+SUM(C27:C32)</f>
        <v>367627</v>
      </c>
      <c r="D26" s="5">
        <f>+SUM(D27:D32)</f>
        <v>506073</v>
      </c>
      <c r="E26" s="20"/>
    </row>
    <row r="27" spans="1:5">
      <c r="A27" s="11" t="s">
        <v>22</v>
      </c>
      <c r="B27" s="6">
        <v>291700</v>
      </c>
      <c r="C27" s="6">
        <v>274940</v>
      </c>
      <c r="D27" s="16">
        <f>SUM(B27-C27)</f>
        <v>16760</v>
      </c>
      <c r="E27" s="111"/>
    </row>
    <row r="28" spans="1:5">
      <c r="A28" s="11" t="s">
        <v>23</v>
      </c>
      <c r="B28" s="6">
        <v>208300</v>
      </c>
      <c r="C28" s="6">
        <v>0</v>
      </c>
      <c r="D28" s="16">
        <f t="shared" ref="D28:D32" si="5">SUM(B28-C28)</f>
        <v>208300</v>
      </c>
      <c r="E28" s="110"/>
    </row>
    <row r="29" spans="1:5">
      <c r="A29" s="11" t="s">
        <v>24</v>
      </c>
      <c r="B29" s="6">
        <v>228900</v>
      </c>
      <c r="C29" s="6">
        <v>92687</v>
      </c>
      <c r="D29" s="16">
        <f t="shared" si="5"/>
        <v>136213</v>
      </c>
      <c r="E29" s="111"/>
    </row>
    <row r="30" spans="1:5">
      <c r="A30" s="11" t="s">
        <v>25</v>
      </c>
      <c r="B30" s="6"/>
      <c r="C30" s="6"/>
      <c r="D30" s="16">
        <f t="shared" si="5"/>
        <v>0</v>
      </c>
      <c r="E30" s="111"/>
    </row>
    <row r="31" spans="1:5">
      <c r="A31" s="11" t="s">
        <v>26</v>
      </c>
      <c r="B31" s="8">
        <v>61500</v>
      </c>
      <c r="C31" s="6">
        <v>0</v>
      </c>
      <c r="D31" s="16">
        <f t="shared" si="5"/>
        <v>61500</v>
      </c>
      <c r="E31" s="111"/>
    </row>
    <row r="32" spans="1:5">
      <c r="A32" s="11" t="s">
        <v>27</v>
      </c>
      <c r="B32" s="6">
        <v>83300</v>
      </c>
      <c r="C32" s="6">
        <v>0</v>
      </c>
      <c r="D32" s="16">
        <f t="shared" si="5"/>
        <v>83300</v>
      </c>
      <c r="E32" s="111"/>
    </row>
    <row r="33" spans="1:5">
      <c r="A33" s="10" t="s">
        <v>28</v>
      </c>
      <c r="B33" s="5">
        <f>+SUM(B34:B35)</f>
        <v>0</v>
      </c>
      <c r="C33" s="5">
        <f>+SUM(C34:C35)</f>
        <v>0</v>
      </c>
      <c r="D33" s="5">
        <f>+SUM(D34:D35)</f>
        <v>0</v>
      </c>
      <c r="E33" s="20"/>
    </row>
    <row r="34" spans="1:5">
      <c r="A34" s="11" t="s">
        <v>29</v>
      </c>
      <c r="B34" s="6"/>
      <c r="C34" s="6"/>
      <c r="D34" s="16"/>
      <c r="E34" s="20"/>
    </row>
    <row r="35" spans="1:5">
      <c r="A35" s="11" t="s">
        <v>30</v>
      </c>
      <c r="B35" s="6"/>
      <c r="C35" s="6"/>
      <c r="D35" s="16"/>
      <c r="E35" s="20"/>
    </row>
    <row r="36" spans="1:5">
      <c r="A36" s="10" t="s">
        <v>31</v>
      </c>
      <c r="B36" s="5">
        <f>+SUM(B37:B39)</f>
        <v>0</v>
      </c>
      <c r="C36" s="5">
        <f>+SUM(C37:C39)</f>
        <v>0</v>
      </c>
      <c r="D36" s="5">
        <f>+SUM(D37:D39)</f>
        <v>0</v>
      </c>
      <c r="E36" s="20"/>
    </row>
    <row r="37" spans="1:5">
      <c r="A37" s="11" t="s">
        <v>32</v>
      </c>
      <c r="B37" s="6"/>
      <c r="C37" s="6"/>
      <c r="D37" s="16"/>
      <c r="E37" s="20"/>
    </row>
    <row r="38" spans="1:5">
      <c r="A38" s="11" t="s">
        <v>33</v>
      </c>
      <c r="B38" s="6"/>
      <c r="C38" s="6"/>
      <c r="D38" s="16"/>
      <c r="E38" s="20"/>
    </row>
    <row r="39" spans="1:5">
      <c r="A39" s="11" t="s">
        <v>34</v>
      </c>
      <c r="B39" s="6">
        <v>0</v>
      </c>
      <c r="C39" s="6">
        <v>0</v>
      </c>
      <c r="D39" s="16">
        <f>SUM(B39-C39)</f>
        <v>0</v>
      </c>
      <c r="E39" s="20"/>
    </row>
    <row r="40" spans="1:5">
      <c r="A40" s="10" t="s">
        <v>35</v>
      </c>
      <c r="B40" s="5">
        <f>+SUM(B41:B43)</f>
        <v>0</v>
      </c>
      <c r="C40" s="5">
        <f>+SUM(C41:C43)</f>
        <v>0</v>
      </c>
      <c r="D40" s="5">
        <f>+SUM(D41:D43)</f>
        <v>0</v>
      </c>
      <c r="E40" s="20"/>
    </row>
    <row r="41" spans="1:5">
      <c r="A41" s="11" t="s">
        <v>36</v>
      </c>
      <c r="B41" s="6"/>
      <c r="C41" s="6"/>
      <c r="D41" s="16"/>
      <c r="E41" s="20"/>
    </row>
    <row r="42" spans="1:5">
      <c r="A42" s="11" t="s">
        <v>37</v>
      </c>
      <c r="B42" s="6">
        <v>0</v>
      </c>
      <c r="C42" s="6">
        <v>0</v>
      </c>
      <c r="D42" s="16">
        <f>SUM(B42-C42)</f>
        <v>0</v>
      </c>
      <c r="E42" s="20"/>
    </row>
    <row r="43" spans="1:5">
      <c r="A43" s="11" t="s">
        <v>38</v>
      </c>
      <c r="B43" s="6"/>
      <c r="C43" s="6"/>
      <c r="D43" s="16"/>
      <c r="E43" s="20"/>
    </row>
    <row r="44" spans="1:5">
      <c r="A44" s="10" t="s">
        <v>39</v>
      </c>
      <c r="B44" s="5">
        <f>+SUM(B45:B52)</f>
        <v>2175600</v>
      </c>
      <c r="C44" s="5">
        <f>+SUM(C45:C52)</f>
        <v>1210000</v>
      </c>
      <c r="D44" s="5">
        <f>+SUM(D45:D52)</f>
        <v>965600</v>
      </c>
      <c r="E44" s="20"/>
    </row>
    <row r="45" spans="1:5">
      <c r="A45" s="11" t="s">
        <v>40</v>
      </c>
      <c r="B45" s="8">
        <v>400000</v>
      </c>
      <c r="C45" s="6">
        <v>0</v>
      </c>
      <c r="D45" s="16">
        <f>SUM(B45-C45)</f>
        <v>400000</v>
      </c>
      <c r="E45" s="20"/>
    </row>
    <row r="46" spans="1:5">
      <c r="A46" s="11" t="s">
        <v>41</v>
      </c>
      <c r="B46" s="8">
        <v>350000</v>
      </c>
      <c r="C46" s="6">
        <v>0</v>
      </c>
      <c r="D46" s="16">
        <f t="shared" ref="D46:D61" si="6">SUM(B46-C46)</f>
        <v>350000</v>
      </c>
      <c r="E46" s="20"/>
    </row>
    <row r="47" spans="1:5">
      <c r="A47" s="12" t="s">
        <v>42</v>
      </c>
      <c r="B47" s="7">
        <v>1210000</v>
      </c>
      <c r="C47" s="6">
        <v>1210000</v>
      </c>
      <c r="D47" s="16">
        <f t="shared" si="6"/>
        <v>0</v>
      </c>
      <c r="E47" s="30"/>
    </row>
    <row r="48" spans="1:5">
      <c r="A48" s="11" t="s">
        <v>43</v>
      </c>
      <c r="B48" s="8">
        <v>0</v>
      </c>
      <c r="C48" s="6">
        <v>0</v>
      </c>
      <c r="D48" s="16">
        <f t="shared" si="6"/>
        <v>0</v>
      </c>
      <c r="E48" s="20"/>
    </row>
    <row r="49" spans="1:5">
      <c r="A49" s="11" t="s">
        <v>44</v>
      </c>
      <c r="B49" s="7">
        <v>192000</v>
      </c>
      <c r="C49" s="6">
        <v>0</v>
      </c>
      <c r="D49" s="16">
        <f t="shared" si="6"/>
        <v>192000</v>
      </c>
      <c r="E49" s="20"/>
    </row>
    <row r="50" spans="1:5">
      <c r="A50" s="11" t="s">
        <v>45</v>
      </c>
      <c r="B50" s="7">
        <v>23600</v>
      </c>
      <c r="C50" s="6">
        <v>0</v>
      </c>
      <c r="D50" s="16">
        <f t="shared" si="6"/>
        <v>23600</v>
      </c>
      <c r="E50" s="20"/>
    </row>
    <row r="51" spans="1:5">
      <c r="A51" s="11" t="s">
        <v>50</v>
      </c>
      <c r="B51" s="8"/>
      <c r="C51" s="6"/>
      <c r="D51" s="16">
        <f t="shared" si="6"/>
        <v>0</v>
      </c>
      <c r="E51" s="20"/>
    </row>
    <row r="52" spans="1:5">
      <c r="A52" s="26" t="s">
        <v>47</v>
      </c>
      <c r="B52" s="8"/>
      <c r="C52" s="6"/>
      <c r="D52" s="16">
        <f t="shared" si="6"/>
        <v>0</v>
      </c>
      <c r="E52" s="20"/>
    </row>
    <row r="53" spans="1:5">
      <c r="A53" s="10" t="s">
        <v>48</v>
      </c>
      <c r="B53" s="5">
        <f>+SUM(B54:B55)</f>
        <v>916700</v>
      </c>
      <c r="C53" s="5">
        <f>+SUM(C54:C55)</f>
        <v>23500</v>
      </c>
      <c r="D53" s="101">
        <f t="shared" si="6"/>
        <v>893200</v>
      </c>
      <c r="E53" s="20"/>
    </row>
    <row r="54" spans="1:5">
      <c r="A54" s="11" t="s">
        <v>49</v>
      </c>
      <c r="B54" s="6">
        <v>750000</v>
      </c>
      <c r="C54" s="6">
        <v>0</v>
      </c>
      <c r="D54" s="16">
        <f>SUM(B54-C54)</f>
        <v>750000</v>
      </c>
      <c r="E54" s="20"/>
    </row>
    <row r="55" spans="1:5">
      <c r="A55" s="11" t="s">
        <v>50</v>
      </c>
      <c r="B55" s="6">
        <v>166700</v>
      </c>
      <c r="C55" s="6">
        <v>23500</v>
      </c>
      <c r="D55" s="16">
        <f>SUM(B55-C55)</f>
        <v>143200</v>
      </c>
      <c r="E55" s="20"/>
    </row>
    <row r="56" spans="1:5">
      <c r="A56" s="107" t="s">
        <v>274</v>
      </c>
      <c r="B56" s="101">
        <v>0</v>
      </c>
      <c r="C56" s="101">
        <v>0</v>
      </c>
      <c r="D56" s="101"/>
      <c r="E56" s="20"/>
    </row>
    <row r="57" spans="1:5">
      <c r="A57" s="108" t="s">
        <v>275</v>
      </c>
      <c r="B57" s="6">
        <v>0</v>
      </c>
      <c r="C57" s="6">
        <v>0</v>
      </c>
      <c r="D57" s="16"/>
      <c r="E57" s="20"/>
    </row>
    <row r="58" spans="1:5">
      <c r="A58" s="10" t="s">
        <v>51</v>
      </c>
      <c r="B58" s="5" t="str">
        <f>+B60</f>
        <v>0.0.</v>
      </c>
      <c r="C58" s="5">
        <f>+SUM(C60)</f>
        <v>0</v>
      </c>
      <c r="D58" s="16">
        <v>0</v>
      </c>
      <c r="E58" s="20"/>
    </row>
    <row r="59" spans="1:5">
      <c r="A59" s="10" t="s">
        <v>52</v>
      </c>
      <c r="B59" s="5" t="str">
        <f>+B60</f>
        <v>0.0.</v>
      </c>
      <c r="C59" s="5">
        <f>+C60</f>
        <v>0</v>
      </c>
      <c r="D59" s="16">
        <v>0</v>
      </c>
      <c r="E59" s="20"/>
    </row>
    <row r="60" spans="1:5">
      <c r="A60" s="11" t="s">
        <v>53</v>
      </c>
      <c r="B60" s="8" t="s">
        <v>131</v>
      </c>
      <c r="C60" s="6">
        <v>0</v>
      </c>
      <c r="D60" s="16">
        <v>0</v>
      </c>
      <c r="E60" s="20"/>
    </row>
    <row r="61" spans="1:5">
      <c r="A61" s="10" t="s">
        <v>54</v>
      </c>
      <c r="B61" s="5">
        <f>+B62</f>
        <v>0</v>
      </c>
      <c r="C61" s="5">
        <f>+C62</f>
        <v>0</v>
      </c>
      <c r="D61" s="16">
        <f t="shared" si="6"/>
        <v>0</v>
      </c>
      <c r="E61" s="20"/>
    </row>
    <row r="62" spans="1:5">
      <c r="A62" s="10" t="s">
        <v>55</v>
      </c>
      <c r="B62" s="5">
        <v>0</v>
      </c>
      <c r="C62" s="5">
        <v>0</v>
      </c>
      <c r="D62" s="5">
        <f>+SUM(D63:D65)</f>
        <v>0</v>
      </c>
      <c r="E62" s="20"/>
    </row>
    <row r="63" spans="1:5">
      <c r="A63" s="11" t="s">
        <v>56</v>
      </c>
      <c r="B63" s="8"/>
      <c r="C63" s="13"/>
      <c r="D63" s="16"/>
      <c r="E63" s="20"/>
    </row>
    <row r="64" spans="1:5">
      <c r="A64" s="12" t="s">
        <v>57</v>
      </c>
      <c r="B64" s="8"/>
      <c r="C64" s="13"/>
      <c r="D64" s="16"/>
      <c r="E64" s="20"/>
    </row>
    <row r="65" spans="1:5">
      <c r="A65" s="27" t="s">
        <v>58</v>
      </c>
      <c r="B65" s="8"/>
      <c r="C65" s="22"/>
      <c r="D65" s="16"/>
      <c r="E65" s="20"/>
    </row>
    <row r="66" spans="1:5">
      <c r="A66" s="10" t="s">
        <v>59</v>
      </c>
      <c r="B66" s="14">
        <f>SUM(B67+B69)</f>
        <v>34864000</v>
      </c>
      <c r="C66" s="14">
        <f>SUM(C67+C69)</f>
        <v>26909963</v>
      </c>
      <c r="D66" s="5">
        <f>+B66-C66</f>
        <v>7954037</v>
      </c>
      <c r="E66" s="20"/>
    </row>
    <row r="67" spans="1:5">
      <c r="A67" s="10" t="s">
        <v>60</v>
      </c>
      <c r="B67" s="14">
        <f>+B68</f>
        <v>34864000</v>
      </c>
      <c r="C67" s="14">
        <f>+C68</f>
        <v>26909963</v>
      </c>
      <c r="D67" s="14">
        <f>+D68</f>
        <v>7954037</v>
      </c>
      <c r="E67" s="20"/>
    </row>
    <row r="68" spans="1:5">
      <c r="A68" s="11" t="s">
        <v>61</v>
      </c>
      <c r="B68" s="15">
        <f>SUM(B10+B15+B21+B26+B36+B40+B44+B53+B56+B61)</f>
        <v>34864000</v>
      </c>
      <c r="C68" s="15">
        <f>SUM(C10+C15+C21+C26+C36+C40+C44+C53+C56+C61)</f>
        <v>26909963</v>
      </c>
      <c r="D68" s="16">
        <f>SUM(B68-C68)</f>
        <v>7954037</v>
      </c>
      <c r="E68" s="20"/>
    </row>
    <row r="69" spans="1:5">
      <c r="A69" s="10" t="s">
        <v>62</v>
      </c>
      <c r="B69" s="14">
        <f>+B70</f>
        <v>0</v>
      </c>
      <c r="C69" s="14">
        <v>0</v>
      </c>
      <c r="D69" s="14">
        <v>5200</v>
      </c>
      <c r="E69" s="20"/>
    </row>
    <row r="70" spans="1:5">
      <c r="A70" s="24" t="s">
        <v>63</v>
      </c>
      <c r="B70" s="15"/>
      <c r="C70" s="15"/>
      <c r="D70" s="15"/>
      <c r="E70" s="20"/>
    </row>
    <row r="71" spans="1:5">
      <c r="A71" s="24" t="s">
        <v>70</v>
      </c>
      <c r="B71" s="6"/>
      <c r="C71" s="13">
        <v>0</v>
      </c>
      <c r="D71" s="5"/>
      <c r="E71" s="20"/>
    </row>
    <row r="72" spans="1:5">
      <c r="A72" s="55" t="s">
        <v>150</v>
      </c>
      <c r="B72" s="6"/>
      <c r="C72" s="13"/>
      <c r="D72" s="5">
        <v>5200</v>
      </c>
      <c r="E72" s="20"/>
    </row>
    <row r="73" spans="1:5">
      <c r="A73" s="24" t="s">
        <v>72</v>
      </c>
      <c r="B73" s="6"/>
      <c r="C73" s="13">
        <v>0</v>
      </c>
      <c r="D73" s="5"/>
      <c r="E73" s="20"/>
    </row>
    <row r="74" spans="1:5">
      <c r="A74" s="24" t="s">
        <v>73</v>
      </c>
      <c r="B74" s="6"/>
      <c r="C74" s="13">
        <v>0</v>
      </c>
      <c r="D74" s="5"/>
      <c r="E74" s="20"/>
    </row>
    <row r="75" spans="1:5">
      <c r="A75" s="24" t="s">
        <v>74</v>
      </c>
      <c r="B75" s="6"/>
      <c r="C75" s="13">
        <v>0</v>
      </c>
      <c r="D75" s="5"/>
      <c r="E75" s="20"/>
    </row>
    <row r="76" spans="1:5">
      <c r="A76" s="24" t="s">
        <v>75</v>
      </c>
      <c r="B76" s="6"/>
      <c r="C76" s="13"/>
      <c r="D76" s="5"/>
      <c r="E76" s="20"/>
    </row>
    <row r="77" spans="1:5">
      <c r="A77" s="25" t="s">
        <v>76</v>
      </c>
      <c r="B77" s="6"/>
      <c r="C77" s="13"/>
      <c r="D77" s="5"/>
      <c r="E77" s="20"/>
    </row>
    <row r="78" spans="1:5">
      <c r="A78" s="23" t="s">
        <v>77</v>
      </c>
      <c r="B78" s="6"/>
      <c r="C78" s="13"/>
      <c r="D78" s="43"/>
      <c r="E78" s="21"/>
    </row>
    <row r="79" spans="1:5">
      <c r="A79" s="10" t="s">
        <v>64</v>
      </c>
      <c r="B79" s="6">
        <v>33</v>
      </c>
      <c r="C79" s="6">
        <v>33</v>
      </c>
      <c r="D79" s="6">
        <f t="shared" ref="D79" si="7">SUM(D80:D83)</f>
        <v>0</v>
      </c>
      <c r="E79" s="20"/>
    </row>
    <row r="80" spans="1:5">
      <c r="A80" s="11" t="s">
        <v>65</v>
      </c>
      <c r="B80" s="6">
        <v>1</v>
      </c>
      <c r="C80" s="6">
        <v>1</v>
      </c>
      <c r="D80" s="6"/>
      <c r="E80" s="20"/>
    </row>
    <row r="81" spans="1:5">
      <c r="A81" s="11" t="s">
        <v>66</v>
      </c>
      <c r="B81" s="6">
        <v>27</v>
      </c>
      <c r="C81" s="6">
        <v>27</v>
      </c>
      <c r="D81" s="6"/>
      <c r="E81" s="20"/>
    </row>
    <row r="82" spans="1:5">
      <c r="A82" s="11" t="s">
        <v>67</v>
      </c>
      <c r="B82" s="6">
        <v>5</v>
      </c>
      <c r="C82" s="6">
        <v>5</v>
      </c>
      <c r="D82" s="6"/>
      <c r="E82" s="20"/>
    </row>
    <row r="83" spans="1:5">
      <c r="A83" s="11" t="s">
        <v>68</v>
      </c>
      <c r="B83" s="6"/>
      <c r="C83" s="6"/>
      <c r="D83" s="6"/>
      <c r="E83" s="20"/>
    </row>
    <row r="84" spans="1:5">
      <c r="A84" s="18"/>
      <c r="B84" s="17"/>
      <c r="C84" s="17"/>
      <c r="D84" s="17"/>
      <c r="E84" t="s">
        <v>83</v>
      </c>
    </row>
    <row r="85" spans="1:5" ht="27" customHeight="1">
      <c r="A85" s="121" t="s">
        <v>185</v>
      </c>
      <c r="B85" s="121"/>
      <c r="C85" s="121"/>
      <c r="D85" s="121"/>
      <c r="E85" s="121"/>
    </row>
    <row r="86" spans="1:5" ht="69.75" customHeight="1">
      <c r="A86" s="119" t="s">
        <v>85</v>
      </c>
      <c r="B86" s="119"/>
      <c r="C86" s="119"/>
      <c r="D86" s="119"/>
      <c r="E86" s="119"/>
    </row>
    <row r="89" spans="1:5">
      <c r="A89" s="69"/>
    </row>
  </sheetData>
  <mergeCells count="4">
    <mergeCell ref="A85:E85"/>
    <mergeCell ref="A86:E86"/>
    <mergeCell ref="A2:E2"/>
    <mergeCell ref="D4:E4"/>
  </mergeCells>
  <pageMargins left="0.7" right="0.7" top="0.75" bottom="0.75" header="0.3" footer="0.3"/>
  <pageSetup paperSize="9" scale="7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workbookViewId="0">
      <selection activeCell="A3" sqref="A3:P3"/>
    </sheetView>
  </sheetViews>
  <sheetFormatPr defaultRowHeight="15"/>
  <cols>
    <col min="1" max="1" width="26.5703125" customWidth="1"/>
    <col min="2" max="2" width="8.85546875" customWidth="1"/>
    <col min="3" max="3" width="6.140625" customWidth="1"/>
    <col min="4" max="4" width="7.42578125" customWidth="1"/>
    <col min="5" max="5" width="6.140625" customWidth="1"/>
    <col min="6" max="6" width="7.42578125" customWidth="1"/>
    <col min="7" max="7" width="6.140625" customWidth="1"/>
    <col min="8" max="8" width="7.7109375" customWidth="1"/>
    <col min="9" max="9" width="6.140625" customWidth="1"/>
    <col min="10" max="10" width="7.85546875" customWidth="1"/>
    <col min="11" max="11" width="6.140625" customWidth="1"/>
    <col min="12" max="12" width="7.7109375" customWidth="1"/>
    <col min="13" max="13" width="6.140625" customWidth="1"/>
    <col min="14" max="14" width="9.140625" customWidth="1"/>
    <col min="15" max="16" width="6.140625" customWidth="1"/>
    <col min="17" max="17" width="10" customWidth="1"/>
  </cols>
  <sheetData>
    <row r="1" spans="1:17">
      <c r="A1" s="33"/>
      <c r="B1" s="35"/>
      <c r="C1" s="35"/>
      <c r="D1" s="35"/>
      <c r="E1" s="35"/>
      <c r="F1" s="33"/>
      <c r="G1" s="33"/>
      <c r="H1" s="33"/>
      <c r="I1" s="33"/>
      <c r="J1" s="152" t="s">
        <v>87</v>
      </c>
      <c r="K1" s="152"/>
      <c r="L1" s="152"/>
      <c r="M1" s="152"/>
      <c r="N1" s="152"/>
      <c r="O1" s="152"/>
      <c r="P1" s="152"/>
    </row>
    <row r="2" spans="1:17" ht="26.25" customHeight="1">
      <c r="A2" s="35"/>
      <c r="B2" s="35"/>
      <c r="C2" s="33"/>
      <c r="D2" s="35"/>
      <c r="E2" s="35"/>
      <c r="F2" s="35"/>
      <c r="G2" s="35"/>
      <c r="H2" s="35"/>
      <c r="I2" s="35"/>
      <c r="J2" s="122" t="s">
        <v>143</v>
      </c>
      <c r="K2" s="122"/>
      <c r="L2" s="122"/>
      <c r="M2" s="122"/>
      <c r="N2" s="122"/>
      <c r="O2" s="122"/>
      <c r="P2" s="122"/>
    </row>
    <row r="3" spans="1:17" ht="16.5" customHeight="1">
      <c r="A3" s="123" t="s">
        <v>191</v>
      </c>
      <c r="B3" s="123"/>
      <c r="C3" s="123"/>
      <c r="D3" s="123"/>
      <c r="E3" s="123"/>
      <c r="F3" s="123"/>
      <c r="G3" s="123"/>
      <c r="H3" s="123"/>
      <c r="I3" s="123"/>
      <c r="J3" s="123"/>
      <c r="K3" s="123"/>
      <c r="L3" s="123"/>
      <c r="M3" s="123"/>
      <c r="N3" s="123"/>
      <c r="O3" s="123"/>
      <c r="P3" s="123"/>
    </row>
    <row r="4" spans="1:17" ht="12.75" customHeight="1">
      <c r="A4" s="33"/>
      <c r="B4" s="33"/>
      <c r="C4" s="33"/>
      <c r="D4" s="33"/>
      <c r="E4" s="33"/>
      <c r="F4" s="33"/>
      <c r="G4" s="33"/>
      <c r="H4" s="33"/>
      <c r="I4" s="33"/>
      <c r="J4" s="33"/>
      <c r="K4" s="33"/>
      <c r="L4" s="33"/>
      <c r="M4" s="33"/>
      <c r="N4" s="124" t="s">
        <v>90</v>
      </c>
      <c r="O4" s="124"/>
      <c r="P4" s="124"/>
    </row>
    <row r="5" spans="1:17">
      <c r="A5" s="125"/>
      <c r="B5" s="125"/>
      <c r="C5" s="153" t="s">
        <v>192</v>
      </c>
      <c r="D5" s="153"/>
      <c r="E5" s="153" t="s">
        <v>92</v>
      </c>
      <c r="F5" s="153"/>
      <c r="G5" s="153" t="s">
        <v>93</v>
      </c>
      <c r="H5" s="153"/>
      <c r="I5" s="127" t="s">
        <v>193</v>
      </c>
      <c r="J5" s="128"/>
      <c r="K5" s="128"/>
      <c r="L5" s="128"/>
      <c r="M5" s="128"/>
      <c r="N5" s="128"/>
      <c r="O5" s="128"/>
      <c r="P5" s="129"/>
    </row>
    <row r="6" spans="1:17" ht="6.75" customHeight="1">
      <c r="A6" s="125"/>
      <c r="B6" s="125"/>
      <c r="C6" s="153"/>
      <c r="D6" s="153"/>
      <c r="E6" s="153"/>
      <c r="F6" s="153"/>
      <c r="G6" s="153"/>
      <c r="H6" s="153"/>
      <c r="I6" s="126" t="s">
        <v>95</v>
      </c>
      <c r="J6" s="126"/>
      <c r="K6" s="130" t="s">
        <v>96</v>
      </c>
      <c r="L6" s="130"/>
      <c r="M6" s="154" t="s">
        <v>97</v>
      </c>
      <c r="N6" s="155"/>
      <c r="O6" s="126" t="s">
        <v>98</v>
      </c>
      <c r="P6" s="126"/>
    </row>
    <row r="7" spans="1:17" ht="7.5" customHeight="1">
      <c r="A7" s="125"/>
      <c r="B7" s="125"/>
      <c r="C7" s="153"/>
      <c r="D7" s="153"/>
      <c r="E7" s="153"/>
      <c r="F7" s="153"/>
      <c r="G7" s="153"/>
      <c r="H7" s="153"/>
      <c r="I7" s="126"/>
      <c r="J7" s="126"/>
      <c r="K7" s="130"/>
      <c r="L7" s="130"/>
      <c r="M7" s="156"/>
      <c r="N7" s="157"/>
      <c r="O7" s="126"/>
      <c r="P7" s="126"/>
    </row>
    <row r="8" spans="1:17" ht="11.25" customHeight="1">
      <c r="A8" s="125"/>
      <c r="B8" s="125"/>
      <c r="C8" s="153"/>
      <c r="D8" s="153"/>
      <c r="E8" s="153"/>
      <c r="F8" s="153"/>
      <c r="G8" s="153"/>
      <c r="H8" s="153"/>
      <c r="I8" s="126"/>
      <c r="J8" s="126"/>
      <c r="K8" s="130"/>
      <c r="L8" s="130"/>
      <c r="M8" s="156"/>
      <c r="N8" s="157"/>
      <c r="O8" s="126"/>
      <c r="P8" s="126"/>
    </row>
    <row r="9" spans="1:17" ht="15" hidden="1" customHeight="1">
      <c r="A9" s="125"/>
      <c r="B9" s="125"/>
      <c r="C9" s="153"/>
      <c r="D9" s="153"/>
      <c r="E9" s="153"/>
      <c r="F9" s="153"/>
      <c r="G9" s="153"/>
      <c r="H9" s="153"/>
      <c r="I9" s="126"/>
      <c r="J9" s="126"/>
      <c r="K9" s="130"/>
      <c r="L9" s="130"/>
      <c r="M9" s="158"/>
      <c r="N9" s="159"/>
      <c r="O9" s="126"/>
      <c r="P9" s="126"/>
    </row>
    <row r="10" spans="1:17" ht="12.75" customHeight="1">
      <c r="A10" s="125"/>
      <c r="B10" s="125"/>
      <c r="C10" s="131" t="s">
        <v>99</v>
      </c>
      <c r="D10" s="131"/>
      <c r="E10" s="131" t="s">
        <v>100</v>
      </c>
      <c r="F10" s="131"/>
      <c r="G10" s="131" t="s">
        <v>101</v>
      </c>
      <c r="H10" s="131"/>
      <c r="I10" s="131" t="s">
        <v>102</v>
      </c>
      <c r="J10" s="131"/>
      <c r="K10" s="131" t="s">
        <v>103</v>
      </c>
      <c r="L10" s="131"/>
      <c r="M10" s="131" t="s">
        <v>104</v>
      </c>
      <c r="N10" s="131"/>
      <c r="O10" s="125" t="s">
        <v>105</v>
      </c>
      <c r="P10" s="125"/>
    </row>
    <row r="11" spans="1:17">
      <c r="A11" s="36" t="s">
        <v>106</v>
      </c>
      <c r="B11" s="37">
        <v>1</v>
      </c>
      <c r="C11" s="132">
        <v>1183450</v>
      </c>
      <c r="D11" s="132"/>
      <c r="E11" s="132">
        <v>1156000</v>
      </c>
      <c r="F11" s="132"/>
      <c r="G11" s="132">
        <v>0</v>
      </c>
      <c r="H11" s="132"/>
      <c r="I11" s="132">
        <v>27450</v>
      </c>
      <c r="J11" s="132"/>
      <c r="K11" s="132"/>
      <c r="L11" s="132"/>
      <c r="M11" s="132"/>
      <c r="N11" s="132"/>
      <c r="O11" s="132">
        <v>27450</v>
      </c>
      <c r="P11" s="132"/>
    </row>
    <row r="12" spans="1:17">
      <c r="A12" s="36" t="s">
        <v>107</v>
      </c>
      <c r="B12" s="37" t="s">
        <v>108</v>
      </c>
      <c r="C12" s="151"/>
      <c r="D12" s="151"/>
      <c r="E12" s="151"/>
      <c r="F12" s="151"/>
      <c r="G12" s="151"/>
      <c r="H12" s="151"/>
      <c r="I12" s="151"/>
      <c r="J12" s="151"/>
      <c r="K12" s="151"/>
      <c r="L12" s="151"/>
      <c r="M12" s="151"/>
      <c r="N12" s="151"/>
      <c r="O12" s="151">
        <f t="shared" ref="O12" si="0">SUM(O13+O14+O15+O16+O17+O18+O19+O20+O21+O22+O23+O24+O25+O26+O27+O28+O29+O30+O31)</f>
        <v>0</v>
      </c>
      <c r="P12" s="151"/>
    </row>
    <row r="13" spans="1:17">
      <c r="A13" s="67" t="s">
        <v>109</v>
      </c>
      <c r="B13" s="41"/>
      <c r="C13" s="132"/>
      <c r="D13" s="132"/>
      <c r="E13" s="132"/>
      <c r="F13" s="132"/>
      <c r="G13" s="132"/>
      <c r="H13" s="132"/>
      <c r="I13" s="132">
        <v>0</v>
      </c>
      <c r="J13" s="132"/>
      <c r="K13" s="132">
        <v>0</v>
      </c>
      <c r="L13" s="132"/>
      <c r="M13" s="133"/>
      <c r="N13" s="134"/>
      <c r="O13" s="132"/>
      <c r="P13" s="132"/>
    </row>
    <row r="14" spans="1:17">
      <c r="A14" s="39" t="s">
        <v>110</v>
      </c>
      <c r="B14" s="41">
        <v>3</v>
      </c>
      <c r="C14" s="132"/>
      <c r="D14" s="132"/>
      <c r="E14" s="132"/>
      <c r="F14" s="132"/>
      <c r="G14" s="132"/>
      <c r="H14" s="132"/>
      <c r="I14" s="132">
        <v>0</v>
      </c>
      <c r="J14" s="132"/>
      <c r="K14" s="132"/>
      <c r="L14" s="132"/>
      <c r="M14" s="133"/>
      <c r="N14" s="134"/>
      <c r="O14" s="132"/>
      <c r="P14" s="132"/>
    </row>
    <row r="15" spans="1:17">
      <c r="A15" s="39" t="s">
        <v>111</v>
      </c>
      <c r="B15" s="41">
        <v>4</v>
      </c>
      <c r="C15" s="132"/>
      <c r="D15" s="132"/>
      <c r="E15" s="132"/>
      <c r="F15" s="132"/>
      <c r="G15" s="132"/>
      <c r="H15" s="132"/>
      <c r="I15" s="132">
        <v>0</v>
      </c>
      <c r="J15" s="132"/>
      <c r="K15" s="132">
        <v>0</v>
      </c>
      <c r="L15" s="132"/>
      <c r="M15" s="133"/>
      <c r="N15" s="134"/>
      <c r="O15" s="132"/>
      <c r="P15" s="132"/>
    </row>
    <row r="16" spans="1:17">
      <c r="A16" s="39" t="s">
        <v>112</v>
      </c>
      <c r="B16" s="41">
        <v>5</v>
      </c>
      <c r="C16" s="132"/>
      <c r="D16" s="132"/>
      <c r="E16" s="132"/>
      <c r="F16" s="132"/>
      <c r="G16" s="132"/>
      <c r="H16" s="132"/>
      <c r="I16" s="132"/>
      <c r="J16" s="132"/>
      <c r="K16" s="132">
        <v>0</v>
      </c>
      <c r="L16" s="132"/>
      <c r="M16" s="133"/>
      <c r="N16" s="134"/>
      <c r="O16" s="132"/>
      <c r="P16" s="132"/>
      <c r="Q16" s="64"/>
    </row>
    <row r="17" spans="1:16">
      <c r="A17" s="39" t="s">
        <v>113</v>
      </c>
      <c r="B17" s="41"/>
      <c r="C17" s="132"/>
      <c r="D17" s="132"/>
      <c r="E17" s="132"/>
      <c r="F17" s="132"/>
      <c r="G17" s="132"/>
      <c r="H17" s="132"/>
      <c r="I17" s="132">
        <v>0</v>
      </c>
      <c r="J17" s="132"/>
      <c r="K17" s="132">
        <v>0</v>
      </c>
      <c r="L17" s="132"/>
      <c r="M17" s="133"/>
      <c r="N17" s="134"/>
      <c r="O17" s="132"/>
      <c r="P17" s="132"/>
    </row>
    <row r="18" spans="1:16">
      <c r="A18" s="36" t="s">
        <v>114</v>
      </c>
      <c r="B18" s="41">
        <v>6</v>
      </c>
      <c r="C18" s="132">
        <v>0</v>
      </c>
      <c r="D18" s="132"/>
      <c r="E18" s="132">
        <v>0</v>
      </c>
      <c r="F18" s="132"/>
      <c r="G18" s="132">
        <v>0</v>
      </c>
      <c r="H18" s="132"/>
      <c r="I18" s="132">
        <v>0</v>
      </c>
      <c r="J18" s="132"/>
      <c r="K18" s="132">
        <v>0</v>
      </c>
      <c r="L18" s="132"/>
      <c r="M18" s="133">
        <v>0</v>
      </c>
      <c r="N18" s="134"/>
      <c r="O18" s="132">
        <v>0</v>
      </c>
      <c r="P18" s="132"/>
    </row>
    <row r="19" spans="1:16">
      <c r="A19" s="36" t="s">
        <v>115</v>
      </c>
      <c r="B19" s="41">
        <v>7</v>
      </c>
      <c r="C19" s="132"/>
      <c r="D19" s="132"/>
      <c r="E19" s="132"/>
      <c r="F19" s="132"/>
      <c r="G19" s="132"/>
      <c r="H19" s="132"/>
      <c r="I19" s="132"/>
      <c r="J19" s="132"/>
      <c r="K19" s="132"/>
      <c r="L19" s="132"/>
      <c r="M19" s="133"/>
      <c r="N19" s="134"/>
      <c r="O19" s="132"/>
      <c r="P19" s="132"/>
    </row>
    <row r="20" spans="1:16">
      <c r="A20" s="36" t="s">
        <v>116</v>
      </c>
      <c r="B20" s="41">
        <v>8</v>
      </c>
      <c r="C20" s="132"/>
      <c r="D20" s="132"/>
      <c r="E20" s="132"/>
      <c r="F20" s="132"/>
      <c r="G20" s="132"/>
      <c r="H20" s="132"/>
      <c r="I20" s="132"/>
      <c r="J20" s="132"/>
      <c r="K20" s="132"/>
      <c r="L20" s="132"/>
      <c r="M20" s="133"/>
      <c r="N20" s="134"/>
      <c r="O20" s="132"/>
      <c r="P20" s="132"/>
    </row>
    <row r="21" spans="1:16">
      <c r="A21" s="36" t="s">
        <v>117</v>
      </c>
      <c r="B21" s="41">
        <v>9</v>
      </c>
      <c r="C21" s="132"/>
      <c r="D21" s="132"/>
      <c r="E21" s="132"/>
      <c r="F21" s="132"/>
      <c r="G21" s="132"/>
      <c r="H21" s="132"/>
      <c r="I21" s="132"/>
      <c r="J21" s="132"/>
      <c r="K21" s="132"/>
      <c r="L21" s="132"/>
      <c r="M21" s="133"/>
      <c r="N21" s="134"/>
      <c r="O21" s="132"/>
      <c r="P21" s="132"/>
    </row>
    <row r="22" spans="1:16">
      <c r="A22" s="36" t="s">
        <v>118</v>
      </c>
      <c r="B22" s="41">
        <v>10</v>
      </c>
      <c r="C22" s="132"/>
      <c r="D22" s="132"/>
      <c r="E22" s="132"/>
      <c r="F22" s="132"/>
      <c r="G22" s="132"/>
      <c r="H22" s="132"/>
      <c r="I22" s="132"/>
      <c r="J22" s="132"/>
      <c r="K22" s="132"/>
      <c r="L22" s="132"/>
      <c r="M22" s="133"/>
      <c r="N22" s="134"/>
      <c r="O22" s="132"/>
      <c r="P22" s="132"/>
    </row>
    <row r="23" spans="1:16">
      <c r="A23" s="36" t="s">
        <v>119</v>
      </c>
      <c r="B23" s="41">
        <v>11</v>
      </c>
      <c r="C23" s="132"/>
      <c r="D23" s="132"/>
      <c r="E23" s="132"/>
      <c r="F23" s="132"/>
      <c r="G23" s="132"/>
      <c r="H23" s="132"/>
      <c r="I23" s="132">
        <v>0</v>
      </c>
      <c r="J23" s="132"/>
      <c r="K23" s="132">
        <v>0</v>
      </c>
      <c r="L23" s="132"/>
      <c r="M23" s="133"/>
      <c r="N23" s="134"/>
      <c r="O23" s="132"/>
      <c r="P23" s="132"/>
    </row>
    <row r="24" spans="1:16">
      <c r="A24" s="36" t="s">
        <v>120</v>
      </c>
      <c r="B24" s="41">
        <v>14</v>
      </c>
      <c r="C24" s="132">
        <v>383000</v>
      </c>
      <c r="D24" s="132"/>
      <c r="E24" s="132">
        <v>0</v>
      </c>
      <c r="F24" s="132"/>
      <c r="G24" s="132">
        <v>383000</v>
      </c>
      <c r="H24" s="132"/>
      <c r="I24" s="132">
        <v>383000</v>
      </c>
      <c r="J24" s="132"/>
      <c r="K24" s="132"/>
      <c r="L24" s="132"/>
      <c r="M24" s="133"/>
      <c r="N24" s="134"/>
      <c r="O24" s="132"/>
      <c r="P24" s="132"/>
    </row>
    <row r="25" spans="1:16">
      <c r="A25" s="36" t="s">
        <v>121</v>
      </c>
      <c r="B25" s="41">
        <v>15</v>
      </c>
      <c r="C25" s="132"/>
      <c r="D25" s="132"/>
      <c r="E25" s="132"/>
      <c r="F25" s="132"/>
      <c r="G25" s="132"/>
      <c r="H25" s="132"/>
      <c r="I25" s="132"/>
      <c r="J25" s="132"/>
      <c r="K25" s="132"/>
      <c r="L25" s="132"/>
      <c r="M25" s="133"/>
      <c r="N25" s="134"/>
      <c r="O25" s="132"/>
      <c r="P25" s="132"/>
    </row>
    <row r="26" spans="1:16">
      <c r="A26" s="40" t="s">
        <v>122</v>
      </c>
      <c r="B26" s="41">
        <v>16</v>
      </c>
      <c r="C26" s="133"/>
      <c r="D26" s="134"/>
      <c r="E26" s="132"/>
      <c r="F26" s="132"/>
      <c r="G26" s="132"/>
      <c r="H26" s="132"/>
      <c r="I26" s="132"/>
      <c r="J26" s="132"/>
      <c r="K26" s="132"/>
      <c r="L26" s="132"/>
      <c r="M26" s="133"/>
      <c r="N26" s="134"/>
      <c r="O26" s="132"/>
      <c r="P26" s="132"/>
    </row>
    <row r="27" spans="1:16">
      <c r="A27" s="40" t="s">
        <v>123</v>
      </c>
      <c r="B27" s="41">
        <v>17</v>
      </c>
      <c r="C27" s="132"/>
      <c r="D27" s="132"/>
      <c r="E27" s="132"/>
      <c r="F27" s="132"/>
      <c r="G27" s="132"/>
      <c r="H27" s="132"/>
      <c r="I27" s="132"/>
      <c r="J27" s="132"/>
      <c r="K27" s="132"/>
      <c r="L27" s="132"/>
      <c r="M27" s="133"/>
      <c r="N27" s="134"/>
      <c r="O27" s="132"/>
      <c r="P27" s="132"/>
    </row>
    <row r="28" spans="1:16">
      <c r="A28" s="36" t="s">
        <v>124</v>
      </c>
      <c r="B28" s="41">
        <v>18</v>
      </c>
      <c r="C28" s="132"/>
      <c r="D28" s="132"/>
      <c r="E28" s="132"/>
      <c r="F28" s="132"/>
      <c r="G28" s="132"/>
      <c r="H28" s="132"/>
      <c r="I28" s="132"/>
      <c r="J28" s="132"/>
      <c r="K28" s="132"/>
      <c r="L28" s="132"/>
      <c r="M28" s="133"/>
      <c r="N28" s="134"/>
      <c r="O28" s="125"/>
      <c r="P28" s="125"/>
    </row>
    <row r="29" spans="1:16">
      <c r="A29" s="36" t="s">
        <v>125</v>
      </c>
      <c r="B29" s="41">
        <v>19</v>
      </c>
      <c r="C29" s="132"/>
      <c r="D29" s="132"/>
      <c r="E29" s="132"/>
      <c r="F29" s="132"/>
      <c r="G29" s="132"/>
      <c r="H29" s="132"/>
      <c r="I29" s="132"/>
      <c r="J29" s="132"/>
      <c r="K29" s="132"/>
      <c r="L29" s="132"/>
      <c r="M29" s="133"/>
      <c r="N29" s="134"/>
      <c r="O29" s="125"/>
      <c r="P29" s="125"/>
    </row>
    <row r="30" spans="1:16">
      <c r="A30" s="36" t="s">
        <v>126</v>
      </c>
      <c r="B30" s="41">
        <v>20</v>
      </c>
      <c r="C30" s="132"/>
      <c r="D30" s="132"/>
      <c r="E30" s="132"/>
      <c r="F30" s="132"/>
      <c r="G30" s="132"/>
      <c r="H30" s="132"/>
      <c r="I30" s="132"/>
      <c r="J30" s="132"/>
      <c r="K30" s="132"/>
      <c r="L30" s="132"/>
      <c r="M30" s="133"/>
      <c r="N30" s="134"/>
      <c r="O30" s="125"/>
      <c r="P30" s="125"/>
    </row>
    <row r="31" spans="1:16">
      <c r="A31" s="36" t="s">
        <v>127</v>
      </c>
      <c r="B31" s="41">
        <v>21</v>
      </c>
      <c r="C31" s="133"/>
      <c r="D31" s="134"/>
      <c r="E31" s="133"/>
      <c r="F31" s="134"/>
      <c r="G31" s="133"/>
      <c r="H31" s="134"/>
      <c r="I31" s="133"/>
      <c r="J31" s="134"/>
      <c r="K31" s="133"/>
      <c r="L31" s="134"/>
      <c r="M31" s="133"/>
      <c r="N31" s="134"/>
      <c r="O31" s="136"/>
      <c r="P31" s="137"/>
    </row>
    <row r="32" spans="1:16" ht="19.5" customHeight="1">
      <c r="A32" s="139" t="s">
        <v>159</v>
      </c>
      <c r="B32" s="139"/>
      <c r="C32" s="139"/>
      <c r="D32" s="139"/>
      <c r="E32" s="139"/>
      <c r="F32" s="139"/>
      <c r="G32" s="139"/>
      <c r="H32" s="139"/>
      <c r="I32" s="139"/>
      <c r="J32" s="139"/>
      <c r="K32" s="139"/>
      <c r="L32" s="139"/>
      <c r="M32" s="139"/>
      <c r="N32" s="139"/>
      <c r="O32" s="139"/>
      <c r="P32" s="139"/>
    </row>
    <row r="33" spans="1:16" ht="26.25" customHeight="1">
      <c r="A33" s="135" t="s">
        <v>194</v>
      </c>
      <c r="B33" s="135"/>
      <c r="C33" s="135"/>
      <c r="D33" s="135"/>
      <c r="E33" s="135"/>
      <c r="F33" s="135"/>
      <c r="G33" s="135"/>
      <c r="H33" s="135"/>
      <c r="I33" s="135"/>
      <c r="J33" s="135"/>
      <c r="K33" s="135"/>
      <c r="L33" s="135"/>
      <c r="M33" s="135"/>
      <c r="N33" s="135"/>
      <c r="O33" s="135"/>
      <c r="P33" s="135"/>
    </row>
  </sheetData>
  <mergeCells count="169">
    <mergeCell ref="O31:P31"/>
    <mergeCell ref="A32:P32"/>
    <mergeCell ref="A33:P33"/>
    <mergeCell ref="C31:D31"/>
    <mergeCell ref="E31:F31"/>
    <mergeCell ref="G31:H31"/>
    <mergeCell ref="I31:J31"/>
    <mergeCell ref="K31:L31"/>
    <mergeCell ref="M31:N31"/>
    <mergeCell ref="O29:P29"/>
    <mergeCell ref="C30:D30"/>
    <mergeCell ref="E30:F30"/>
    <mergeCell ref="G30:H30"/>
    <mergeCell ref="I30:J30"/>
    <mergeCell ref="K30:L30"/>
    <mergeCell ref="M30:N30"/>
    <mergeCell ref="O30:P30"/>
    <mergeCell ref="C29:D29"/>
    <mergeCell ref="E29:F29"/>
    <mergeCell ref="G29:H29"/>
    <mergeCell ref="I29:J29"/>
    <mergeCell ref="K29:L29"/>
    <mergeCell ref="M29:N29"/>
    <mergeCell ref="O27:P27"/>
    <mergeCell ref="C28:D28"/>
    <mergeCell ref="E28:F28"/>
    <mergeCell ref="G28:H28"/>
    <mergeCell ref="I28:J28"/>
    <mergeCell ref="K28:L28"/>
    <mergeCell ref="M28:N28"/>
    <mergeCell ref="O28:P28"/>
    <mergeCell ref="C27:D27"/>
    <mergeCell ref="E27:F27"/>
    <mergeCell ref="G27:H27"/>
    <mergeCell ref="I27:J27"/>
    <mergeCell ref="K27:L27"/>
    <mergeCell ref="M27:N27"/>
    <mergeCell ref="O25:P25"/>
    <mergeCell ref="C26:D26"/>
    <mergeCell ref="E26:F26"/>
    <mergeCell ref="G26:H26"/>
    <mergeCell ref="I26:J26"/>
    <mergeCell ref="K26:L26"/>
    <mergeCell ref="M26:N26"/>
    <mergeCell ref="O26:P26"/>
    <mergeCell ref="C25:D25"/>
    <mergeCell ref="E25:F25"/>
    <mergeCell ref="G25:H25"/>
    <mergeCell ref="I25:J25"/>
    <mergeCell ref="K25:L25"/>
    <mergeCell ref="M25:N25"/>
    <mergeCell ref="O23:P23"/>
    <mergeCell ref="C24:D24"/>
    <mergeCell ref="E24:F24"/>
    <mergeCell ref="G24:H24"/>
    <mergeCell ref="I24:J24"/>
    <mergeCell ref="K24:L24"/>
    <mergeCell ref="M24:N24"/>
    <mergeCell ref="O24:P24"/>
    <mergeCell ref="C23:D23"/>
    <mergeCell ref="E23:F23"/>
    <mergeCell ref="G23:H23"/>
    <mergeCell ref="I23:J23"/>
    <mergeCell ref="K23:L23"/>
    <mergeCell ref="M23:N23"/>
    <mergeCell ref="O21:P21"/>
    <mergeCell ref="C22:D22"/>
    <mergeCell ref="E22:F22"/>
    <mergeCell ref="G22:H22"/>
    <mergeCell ref="I22:J22"/>
    <mergeCell ref="K22:L22"/>
    <mergeCell ref="M22:N22"/>
    <mergeCell ref="O22:P22"/>
    <mergeCell ref="C21:D21"/>
    <mergeCell ref="E21:F21"/>
    <mergeCell ref="G21:H21"/>
    <mergeCell ref="I21:J21"/>
    <mergeCell ref="K21:L21"/>
    <mergeCell ref="M21:N21"/>
    <mergeCell ref="O19:P19"/>
    <mergeCell ref="C20:D20"/>
    <mergeCell ref="E20:F20"/>
    <mergeCell ref="G20:H20"/>
    <mergeCell ref="I20:J20"/>
    <mergeCell ref="K20:L20"/>
    <mergeCell ref="M20:N20"/>
    <mergeCell ref="O20:P20"/>
    <mergeCell ref="C19:D19"/>
    <mergeCell ref="E19:F19"/>
    <mergeCell ref="G19:H19"/>
    <mergeCell ref="I19:J19"/>
    <mergeCell ref="K19:L19"/>
    <mergeCell ref="M19:N19"/>
    <mergeCell ref="O17:P17"/>
    <mergeCell ref="C18:D18"/>
    <mergeCell ref="E18:F18"/>
    <mergeCell ref="G18:H18"/>
    <mergeCell ref="I18:J18"/>
    <mergeCell ref="K18:L18"/>
    <mergeCell ref="M18:N18"/>
    <mergeCell ref="O18:P18"/>
    <mergeCell ref="C17:D17"/>
    <mergeCell ref="E17:F17"/>
    <mergeCell ref="G17:H17"/>
    <mergeCell ref="I17:J17"/>
    <mergeCell ref="K17:L17"/>
    <mergeCell ref="M17:N17"/>
    <mergeCell ref="O15:P15"/>
    <mergeCell ref="C16:D16"/>
    <mergeCell ref="E16:F16"/>
    <mergeCell ref="G16:H16"/>
    <mergeCell ref="I16:J16"/>
    <mergeCell ref="K16:L16"/>
    <mergeCell ref="M16:N16"/>
    <mergeCell ref="O16:P16"/>
    <mergeCell ref="C15:D15"/>
    <mergeCell ref="E15:F15"/>
    <mergeCell ref="G15:H15"/>
    <mergeCell ref="I15:J15"/>
    <mergeCell ref="K15:L15"/>
    <mergeCell ref="M15:N15"/>
    <mergeCell ref="O13:P13"/>
    <mergeCell ref="C14:D14"/>
    <mergeCell ref="E14:F14"/>
    <mergeCell ref="G14:H14"/>
    <mergeCell ref="I14:J14"/>
    <mergeCell ref="K14:L14"/>
    <mergeCell ref="M14:N14"/>
    <mergeCell ref="O14:P14"/>
    <mergeCell ref="C13:D13"/>
    <mergeCell ref="E13:F13"/>
    <mergeCell ref="G13:H13"/>
    <mergeCell ref="I13:J13"/>
    <mergeCell ref="K13:L13"/>
    <mergeCell ref="M13:N13"/>
    <mergeCell ref="O11:P11"/>
    <mergeCell ref="C12:D12"/>
    <mergeCell ref="E12:F12"/>
    <mergeCell ref="G12:H12"/>
    <mergeCell ref="I12:J12"/>
    <mergeCell ref="K12:L12"/>
    <mergeCell ref="M12:N12"/>
    <mergeCell ref="O12:P12"/>
    <mergeCell ref="C11:D11"/>
    <mergeCell ref="E11:F11"/>
    <mergeCell ref="G11:H11"/>
    <mergeCell ref="I11:J11"/>
    <mergeCell ref="K11:L11"/>
    <mergeCell ref="M11:N11"/>
    <mergeCell ref="J1:P1"/>
    <mergeCell ref="J2:P2"/>
    <mergeCell ref="A3:P3"/>
    <mergeCell ref="N4:P4"/>
    <mergeCell ref="A5:B10"/>
    <mergeCell ref="C5:D9"/>
    <mergeCell ref="E5:F9"/>
    <mergeCell ref="G5:H9"/>
    <mergeCell ref="I5:P5"/>
    <mergeCell ref="I6:J9"/>
    <mergeCell ref="K6:L9"/>
    <mergeCell ref="M6:N9"/>
    <mergeCell ref="O6:P9"/>
    <mergeCell ref="C10:D10"/>
    <mergeCell ref="E10:F10"/>
    <mergeCell ref="G10:H10"/>
    <mergeCell ref="I10:J10"/>
    <mergeCell ref="K10:L10"/>
    <mergeCell ref="M10:N10"/>
    <mergeCell ref="O10:P10"/>
  </mergeCells>
  <pageMargins left="0.25" right="0.25"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6"/>
  <sheetViews>
    <sheetView topLeftCell="A4" workbookViewId="0">
      <selection activeCell="E9" sqref="E9"/>
    </sheetView>
  </sheetViews>
  <sheetFormatPr defaultRowHeight="14.25"/>
  <cols>
    <col min="1" max="1" width="18.28515625" style="113" customWidth="1"/>
    <col min="2" max="2" width="14.28515625" style="113" customWidth="1"/>
    <col min="3" max="3" width="15.42578125" style="113" customWidth="1"/>
    <col min="4" max="4" width="15.28515625" style="113" customWidth="1"/>
    <col min="5" max="5" width="20.7109375" style="71" customWidth="1"/>
    <col min="6" max="16384" width="9.140625" style="113"/>
  </cols>
  <sheetData>
    <row r="1" spans="1:5" ht="46.5" customHeight="1">
      <c r="D1" s="164" t="s">
        <v>201</v>
      </c>
      <c r="E1" s="164"/>
    </row>
    <row r="3" spans="1:5" ht="21" customHeight="1">
      <c r="A3" s="165" t="s">
        <v>299</v>
      </c>
      <c r="B3" s="165"/>
      <c r="C3" s="165"/>
      <c r="D3" s="165"/>
      <c r="E3" s="165"/>
    </row>
    <row r="4" spans="1:5" ht="23.25" customHeight="1">
      <c r="E4" s="71" t="s">
        <v>202</v>
      </c>
    </row>
    <row r="5" spans="1:5" ht="57">
      <c r="A5" s="72" t="s">
        <v>203</v>
      </c>
      <c r="B5" s="72" t="s">
        <v>204</v>
      </c>
      <c r="C5" s="72" t="s">
        <v>205</v>
      </c>
      <c r="D5" s="72" t="s">
        <v>206</v>
      </c>
      <c r="E5" s="73" t="s">
        <v>207</v>
      </c>
    </row>
    <row r="6" spans="1:5">
      <c r="A6" s="74" t="s">
        <v>211</v>
      </c>
      <c r="B6" s="75">
        <v>80101</v>
      </c>
      <c r="C6" s="75">
        <v>70205</v>
      </c>
      <c r="D6" s="75">
        <v>210301</v>
      </c>
      <c r="E6" s="76">
        <v>-150168</v>
      </c>
    </row>
    <row r="7" spans="1:5">
      <c r="A7" s="74" t="s">
        <v>211</v>
      </c>
      <c r="B7" s="75">
        <v>80101</v>
      </c>
      <c r="C7" s="75">
        <v>70205</v>
      </c>
      <c r="D7" s="75">
        <v>210302</v>
      </c>
      <c r="E7" s="76">
        <v>-171600</v>
      </c>
    </row>
    <row r="8" spans="1:5">
      <c r="A8" s="74" t="s">
        <v>211</v>
      </c>
      <c r="B8" s="75">
        <v>80101</v>
      </c>
      <c r="C8" s="75">
        <v>70205</v>
      </c>
      <c r="D8" s="75">
        <v>210902</v>
      </c>
      <c r="E8" s="76">
        <v>0</v>
      </c>
    </row>
    <row r="9" spans="1:5">
      <c r="A9" s="74" t="s">
        <v>211</v>
      </c>
      <c r="B9" s="75">
        <v>80101</v>
      </c>
      <c r="C9" s="75">
        <v>70205</v>
      </c>
      <c r="D9" s="75">
        <v>210101</v>
      </c>
      <c r="E9" s="76">
        <v>6250000</v>
      </c>
    </row>
    <row r="10" spans="1:5">
      <c r="A10" s="74" t="s">
        <v>265</v>
      </c>
      <c r="B10" s="75">
        <v>80101</v>
      </c>
      <c r="C10" s="75">
        <v>70205</v>
      </c>
      <c r="D10" s="75">
        <v>210802</v>
      </c>
      <c r="E10" s="76">
        <v>0</v>
      </c>
    </row>
    <row r="11" spans="1:5">
      <c r="A11" s="74" t="s">
        <v>211</v>
      </c>
      <c r="B11" s="75">
        <v>80101</v>
      </c>
      <c r="C11" s="75">
        <v>70205</v>
      </c>
      <c r="D11" s="75">
        <v>210801</v>
      </c>
      <c r="E11" s="76"/>
    </row>
    <row r="13" spans="1:5" ht="34.5" customHeight="1">
      <c r="A13" s="164" t="s">
        <v>213</v>
      </c>
      <c r="B13" s="164"/>
      <c r="C13" s="164"/>
      <c r="D13" s="164"/>
      <c r="E13" s="164"/>
    </row>
    <row r="14" spans="1:5" ht="34.5" customHeight="1">
      <c r="A14" s="112"/>
      <c r="B14" s="112"/>
      <c r="C14" s="112"/>
      <c r="D14" s="112"/>
      <c r="E14" s="112"/>
    </row>
    <row r="15" spans="1:5">
      <c r="A15" s="165" t="s">
        <v>208</v>
      </c>
      <c r="B15" s="165"/>
    </row>
    <row r="17" spans="1:5">
      <c r="A17" s="165" t="s">
        <v>209</v>
      </c>
      <c r="B17" s="165"/>
      <c r="C17" s="165" t="s">
        <v>212</v>
      </c>
      <c r="D17" s="165"/>
      <c r="E17" s="165"/>
    </row>
    <row r="31" spans="1:5">
      <c r="E31" s="113"/>
    </row>
    <row r="33" spans="5:5">
      <c r="E33" s="113"/>
    </row>
    <row r="34" spans="5:5">
      <c r="E34" s="113"/>
    </row>
    <row r="35" spans="5:5">
      <c r="E35" s="113"/>
    </row>
    <row r="36" spans="5:5">
      <c r="E36" s="113"/>
    </row>
    <row r="37" spans="5:5">
      <c r="E37" s="113"/>
    </row>
    <row r="38" spans="5:5">
      <c r="E38" s="113"/>
    </row>
    <row r="39" spans="5:5">
      <c r="E39" s="113"/>
    </row>
    <row r="40" spans="5:5">
      <c r="E40" s="113"/>
    </row>
    <row r="41" spans="5:5">
      <c r="E41" s="113"/>
    </row>
    <row r="42" spans="5:5">
      <c r="E42" s="113"/>
    </row>
    <row r="43" spans="5:5">
      <c r="E43" s="113"/>
    </row>
    <row r="44" spans="5:5">
      <c r="E44" s="113"/>
    </row>
    <row r="45" spans="5:5">
      <c r="E45" s="113"/>
    </row>
    <row r="46" spans="5:5">
      <c r="E46" s="113"/>
    </row>
    <row r="47" spans="5:5">
      <c r="E47" s="113"/>
    </row>
    <row r="48" spans="5:5">
      <c r="E48" s="113"/>
    </row>
    <row r="49" spans="5:5">
      <c r="E49" s="113"/>
    </row>
    <row r="50" spans="5:5">
      <c r="E50" s="113"/>
    </row>
    <row r="51" spans="5:5">
      <c r="E51" s="113"/>
    </row>
    <row r="52" spans="5:5">
      <c r="E52" s="113"/>
    </row>
    <row r="53" spans="5:5">
      <c r="E53" s="113"/>
    </row>
    <row r="54" spans="5:5">
      <c r="E54" s="113"/>
    </row>
    <row r="55" spans="5:5">
      <c r="E55" s="113"/>
    </row>
    <row r="56" spans="5:5">
      <c r="E56" s="113"/>
    </row>
    <row r="57" spans="5:5">
      <c r="E57" s="113"/>
    </row>
    <row r="58" spans="5:5">
      <c r="E58" s="113"/>
    </row>
    <row r="59" spans="5:5">
      <c r="E59" s="113"/>
    </row>
    <row r="60" spans="5:5">
      <c r="E60" s="113"/>
    </row>
    <row r="61" spans="5:5">
      <c r="E61" s="113"/>
    </row>
    <row r="62" spans="5:5">
      <c r="E62" s="113"/>
    </row>
    <row r="63" spans="5:5">
      <c r="E63" s="113"/>
    </row>
    <row r="64" spans="5:5">
      <c r="E64" s="113"/>
    </row>
    <row r="65" spans="5:5">
      <c r="E65" s="113"/>
    </row>
    <row r="66" spans="5:5">
      <c r="E66" s="113"/>
    </row>
    <row r="67" spans="5:5">
      <c r="E67" s="113"/>
    </row>
    <row r="68" spans="5:5">
      <c r="E68" s="113"/>
    </row>
    <row r="69" spans="5:5">
      <c r="E69" s="113"/>
    </row>
    <row r="70" spans="5:5">
      <c r="E70" s="113"/>
    </row>
    <row r="71" spans="5:5">
      <c r="E71" s="113"/>
    </row>
    <row r="72" spans="5:5">
      <c r="E72" s="113"/>
    </row>
    <row r="73" spans="5:5">
      <c r="E73" s="113"/>
    </row>
    <row r="74" spans="5:5">
      <c r="E74" s="113"/>
    </row>
    <row r="75" spans="5:5">
      <c r="E75" s="113"/>
    </row>
    <row r="76" spans="5:5">
      <c r="E76" s="113"/>
    </row>
    <row r="77" spans="5:5">
      <c r="E77" s="113"/>
    </row>
    <row r="78" spans="5:5">
      <c r="E78" s="113"/>
    </row>
    <row r="79" spans="5:5">
      <c r="E79" s="113"/>
    </row>
    <row r="80" spans="5:5">
      <c r="E80" s="113"/>
    </row>
    <row r="81" spans="5:5">
      <c r="E81" s="113"/>
    </row>
    <row r="82" spans="5:5">
      <c r="E82" s="113"/>
    </row>
    <row r="83" spans="5:5">
      <c r="E83" s="113"/>
    </row>
    <row r="84" spans="5:5">
      <c r="E84" s="113"/>
    </row>
    <row r="85" spans="5:5">
      <c r="E85" s="113"/>
    </row>
    <row r="86" spans="5:5">
      <c r="E86" s="113"/>
    </row>
  </sheetData>
  <mergeCells count="6">
    <mergeCell ref="D1:E1"/>
    <mergeCell ref="A3:E3"/>
    <mergeCell ref="A13:E13"/>
    <mergeCell ref="A15:B15"/>
    <mergeCell ref="A17:B17"/>
    <mergeCell ref="C17:E17"/>
  </mergeCell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9"/>
  <sheetViews>
    <sheetView workbookViewId="0">
      <selection activeCell="B16" sqref="B16"/>
    </sheetView>
  </sheetViews>
  <sheetFormatPr defaultRowHeight="15"/>
  <cols>
    <col min="1" max="1" width="48.5703125" customWidth="1"/>
    <col min="2" max="2" width="12" customWidth="1"/>
    <col min="3" max="3" width="12.28515625" customWidth="1"/>
    <col min="4" max="4" width="14.28515625" customWidth="1"/>
    <col min="5" max="5" width="25" customWidth="1"/>
    <col min="7" max="7" width="4.28515625" customWidth="1"/>
  </cols>
  <sheetData>
    <row r="2" spans="1:6" ht="15.75">
      <c r="A2" s="120" t="s">
        <v>294</v>
      </c>
      <c r="B2" s="120"/>
      <c r="C2" s="120"/>
      <c r="D2" s="120"/>
      <c r="E2" s="120"/>
    </row>
    <row r="3" spans="1:6">
      <c r="A3" s="3"/>
      <c r="B3" s="4"/>
      <c r="C3" s="4"/>
      <c r="D3" s="4"/>
    </row>
    <row r="4" spans="1:6">
      <c r="A4" s="66" t="s">
        <v>82</v>
      </c>
      <c r="B4" s="4"/>
      <c r="C4" s="4"/>
      <c r="D4" s="163" t="s">
        <v>81</v>
      </c>
      <c r="E4" s="163"/>
    </row>
    <row r="5" spans="1:6" ht="21">
      <c r="A5" s="19" t="s">
        <v>78</v>
      </c>
      <c r="B5" s="2" t="s">
        <v>79</v>
      </c>
      <c r="C5" s="2" t="s">
        <v>80</v>
      </c>
      <c r="D5" s="1" t="s">
        <v>199</v>
      </c>
      <c r="E5" s="28" t="s">
        <v>283</v>
      </c>
    </row>
    <row r="6" spans="1:6">
      <c r="A6" s="9" t="s">
        <v>1</v>
      </c>
      <c r="B6" s="2">
        <v>0</v>
      </c>
      <c r="C6" s="2">
        <v>0</v>
      </c>
      <c r="D6" s="1"/>
      <c r="E6" s="20"/>
    </row>
    <row r="7" spans="1:6">
      <c r="A7" s="10" t="s">
        <v>285</v>
      </c>
      <c r="B7" s="5">
        <v>69387400</v>
      </c>
      <c r="C7" s="5">
        <v>60826667</v>
      </c>
      <c r="D7" s="5">
        <f>SUM(B7-C7)</f>
        <v>8560733</v>
      </c>
      <c r="E7" s="20"/>
    </row>
    <row r="8" spans="1:6">
      <c r="A8" s="10" t="s">
        <v>286</v>
      </c>
      <c r="B8" s="5">
        <v>69387400</v>
      </c>
      <c r="C8" s="5">
        <v>60826667</v>
      </c>
      <c r="D8" s="5">
        <f t="shared" ref="D8:D9" si="0">SUM(B8-C8)</f>
        <v>8560733</v>
      </c>
      <c r="E8" s="5"/>
    </row>
    <row r="9" spans="1:6">
      <c r="A9" s="10" t="s">
        <v>287</v>
      </c>
      <c r="B9" s="5">
        <f>+B10+B15+B21+B26+B33+B36+B40+B44+B53+B56+B61</f>
        <v>65631329</v>
      </c>
      <c r="C9" s="5">
        <f>+C10+C15+C21+C26+C33+C36+C40+C44+C53+C56+C61</f>
        <v>60826667</v>
      </c>
      <c r="D9" s="5">
        <f t="shared" si="0"/>
        <v>4804662</v>
      </c>
      <c r="E9" s="5"/>
    </row>
    <row r="10" spans="1:6">
      <c r="A10" s="10" t="s">
        <v>288</v>
      </c>
      <c r="B10" s="5">
        <f>+SUM(B11:B14)</f>
        <v>52901800</v>
      </c>
      <c r="C10" s="5">
        <f>+SUM(C11:C14)</f>
        <v>49547391</v>
      </c>
      <c r="D10" s="5">
        <f>+SUM(D11:D14)</f>
        <v>3354409</v>
      </c>
      <c r="E10" s="109"/>
    </row>
    <row r="11" spans="1:6" ht="18" customHeight="1">
      <c r="A11" s="11" t="s">
        <v>289</v>
      </c>
      <c r="B11" s="6">
        <v>34107000</v>
      </c>
      <c r="C11" s="6">
        <v>48040191</v>
      </c>
      <c r="D11" s="16">
        <f>SUM(B11-C11)</f>
        <v>-13933191</v>
      </c>
      <c r="E11" s="104"/>
      <c r="F11" t="s">
        <v>295</v>
      </c>
    </row>
    <row r="12" spans="1:6">
      <c r="A12" s="11" t="s">
        <v>290</v>
      </c>
      <c r="B12" s="6">
        <v>2099600</v>
      </c>
      <c r="C12" s="6">
        <v>1507200</v>
      </c>
      <c r="D12" s="16">
        <f t="shared" ref="D12:D14" si="1">SUM(B12-C12)</f>
        <v>592400</v>
      </c>
      <c r="E12" s="104"/>
    </row>
    <row r="13" spans="1:6">
      <c r="A13" s="11" t="s">
        <v>291</v>
      </c>
      <c r="B13" s="6">
        <v>6140600</v>
      </c>
      <c r="C13" s="6"/>
      <c r="D13" s="16">
        <f t="shared" si="1"/>
        <v>6140600</v>
      </c>
      <c r="E13" s="104"/>
    </row>
    <row r="14" spans="1:6">
      <c r="A14" s="68" t="s">
        <v>296</v>
      </c>
      <c r="B14" s="6">
        <v>10554600</v>
      </c>
      <c r="C14" s="6"/>
      <c r="D14" s="16">
        <f t="shared" si="1"/>
        <v>10554600</v>
      </c>
      <c r="E14" s="104"/>
    </row>
    <row r="15" spans="1:6">
      <c r="A15" s="10" t="s">
        <v>292</v>
      </c>
      <c r="B15" s="5">
        <v>2592129</v>
      </c>
      <c r="C15" s="5">
        <v>5102087</v>
      </c>
      <c r="D15" s="5">
        <f>SUM(B15-C15)</f>
        <v>-2509958</v>
      </c>
      <c r="E15" s="20"/>
    </row>
    <row r="16" spans="1:6">
      <c r="A16" s="11" t="s">
        <v>11</v>
      </c>
      <c r="B16" s="63">
        <f>B15*100/11*8%</f>
        <v>1885184.7272727273</v>
      </c>
      <c r="C16" s="63">
        <f>C15*100/11*8%</f>
        <v>3710608.7272727275</v>
      </c>
      <c r="D16" s="16">
        <f t="shared" ref="D16:D20" si="2">SUM(B16-C16)</f>
        <v>-1825424.0000000002</v>
      </c>
      <c r="E16" s="20"/>
    </row>
    <row r="17" spans="1:5">
      <c r="A17" s="11" t="s">
        <v>12</v>
      </c>
      <c r="B17" s="63">
        <f>B15*100/11*0.8%</f>
        <v>188518.47272727272</v>
      </c>
      <c r="C17" s="63">
        <f>C15*100/11*0.8%</f>
        <v>371060.87272727274</v>
      </c>
      <c r="D17" s="16">
        <f t="shared" si="2"/>
        <v>-182542.40000000002</v>
      </c>
      <c r="E17" s="20"/>
    </row>
    <row r="18" spans="1:5">
      <c r="A18" s="11" t="s">
        <v>13</v>
      </c>
      <c r="B18" s="63">
        <f>B15*100/11*1%</f>
        <v>235648.09090909091</v>
      </c>
      <c r="C18" s="63">
        <f>C15*100/11*1%</f>
        <v>463826.09090909094</v>
      </c>
      <c r="D18" s="16">
        <f t="shared" si="2"/>
        <v>-228178.00000000003</v>
      </c>
      <c r="E18" s="20"/>
    </row>
    <row r="19" spans="1:5">
      <c r="A19" s="11" t="s">
        <v>14</v>
      </c>
      <c r="B19" s="63">
        <f>B15*100/11*0.2%</f>
        <v>47129.618181818179</v>
      </c>
      <c r="C19" s="63">
        <f>C15*100/11*0.2%</f>
        <v>92765.218181818185</v>
      </c>
      <c r="D19" s="16">
        <f t="shared" si="2"/>
        <v>-45635.600000000006</v>
      </c>
      <c r="E19" s="20"/>
    </row>
    <row r="20" spans="1:5">
      <c r="A20" s="11" t="s">
        <v>15</v>
      </c>
      <c r="B20" s="63">
        <f>B15*100/11*2%</f>
        <v>471296.18181818182</v>
      </c>
      <c r="C20" s="63">
        <f>C15*100/11*2%</f>
        <v>927652.18181818188</v>
      </c>
      <c r="D20" s="16">
        <f t="shared" si="2"/>
        <v>-456356.00000000006</v>
      </c>
      <c r="E20" s="20"/>
    </row>
    <row r="21" spans="1:5">
      <c r="A21" s="10" t="s">
        <v>293</v>
      </c>
      <c r="B21" s="5">
        <f>SUM(B22+B23+B24+B25)</f>
        <v>2546000</v>
      </c>
      <c r="C21" s="5">
        <f t="shared" ref="C21:D21" si="3">SUM(C22+C23+C24+C25)</f>
        <v>2492942</v>
      </c>
      <c r="D21" s="5">
        <f t="shared" si="3"/>
        <v>53058</v>
      </c>
      <c r="E21" s="20"/>
    </row>
    <row r="22" spans="1:5" ht="36.75" customHeight="1">
      <c r="A22" s="11" t="s">
        <v>17</v>
      </c>
      <c r="B22" s="6">
        <v>213000</v>
      </c>
      <c r="C22" s="6">
        <v>363168</v>
      </c>
      <c r="D22" s="16">
        <f>SUM(B22-C22)</f>
        <v>-150168</v>
      </c>
      <c r="E22" s="110" t="s">
        <v>297</v>
      </c>
    </row>
    <row r="23" spans="1:5" ht="39" customHeight="1">
      <c r="A23" s="11" t="s">
        <v>18</v>
      </c>
      <c r="B23" s="6">
        <v>2238000</v>
      </c>
      <c r="C23" s="6">
        <v>2099000</v>
      </c>
      <c r="D23" s="16">
        <f t="shared" ref="D23:D25" si="4">SUM(B23-C23)</f>
        <v>139000</v>
      </c>
      <c r="E23" s="110" t="s">
        <v>298</v>
      </c>
    </row>
    <row r="24" spans="1:5">
      <c r="A24" s="11" t="s">
        <v>19</v>
      </c>
      <c r="B24" s="6">
        <v>95000</v>
      </c>
      <c r="C24" s="6">
        <v>30774</v>
      </c>
      <c r="D24" s="16">
        <f t="shared" si="4"/>
        <v>64226</v>
      </c>
      <c r="E24" s="110"/>
    </row>
    <row r="25" spans="1:5">
      <c r="A25" s="11" t="s">
        <v>20</v>
      </c>
      <c r="B25" s="8"/>
      <c r="C25" s="6"/>
      <c r="D25" s="16">
        <f t="shared" si="4"/>
        <v>0</v>
      </c>
      <c r="E25" s="110"/>
    </row>
    <row r="26" spans="1:5">
      <c r="A26" s="10" t="s">
        <v>21</v>
      </c>
      <c r="B26" s="5">
        <f>+SUM(B27:B32)</f>
        <v>1747400</v>
      </c>
      <c r="C26" s="5">
        <f>+SUM(C27:C32)</f>
        <v>995747</v>
      </c>
      <c r="D26" s="5">
        <f>+SUM(D27:D32)</f>
        <v>751653</v>
      </c>
      <c r="E26" s="20"/>
    </row>
    <row r="27" spans="1:5">
      <c r="A27" s="11" t="s">
        <v>22</v>
      </c>
      <c r="B27" s="6">
        <v>583400</v>
      </c>
      <c r="C27" s="6">
        <v>345440</v>
      </c>
      <c r="D27" s="16">
        <f>SUM(B27-C27)</f>
        <v>237960</v>
      </c>
      <c r="E27" s="111"/>
    </row>
    <row r="28" spans="1:5">
      <c r="A28" s="11" t="s">
        <v>23</v>
      </c>
      <c r="B28" s="6">
        <v>416600</v>
      </c>
      <c r="C28" s="6">
        <v>338200</v>
      </c>
      <c r="D28" s="16">
        <f t="shared" ref="D28:D32" si="5">SUM(B28-C28)</f>
        <v>78400</v>
      </c>
      <c r="E28" s="110"/>
    </row>
    <row r="29" spans="1:5">
      <c r="A29" s="11" t="s">
        <v>24</v>
      </c>
      <c r="B29" s="6">
        <v>457800</v>
      </c>
      <c r="C29" s="6">
        <v>172107</v>
      </c>
      <c r="D29" s="16">
        <f t="shared" si="5"/>
        <v>285693</v>
      </c>
      <c r="E29" s="111"/>
    </row>
    <row r="30" spans="1:5">
      <c r="A30" s="11" t="s">
        <v>25</v>
      </c>
      <c r="B30" s="6"/>
      <c r="C30" s="6"/>
      <c r="D30" s="16">
        <f t="shared" si="5"/>
        <v>0</v>
      </c>
      <c r="E30" s="111"/>
    </row>
    <row r="31" spans="1:5">
      <c r="A31" s="11" t="s">
        <v>26</v>
      </c>
      <c r="B31" s="8">
        <v>123000</v>
      </c>
      <c r="C31" s="6">
        <v>0</v>
      </c>
      <c r="D31" s="16">
        <f t="shared" si="5"/>
        <v>123000</v>
      </c>
      <c r="E31" s="111"/>
    </row>
    <row r="32" spans="1:5">
      <c r="A32" s="11" t="s">
        <v>27</v>
      </c>
      <c r="B32" s="6">
        <v>166600</v>
      </c>
      <c r="C32" s="6">
        <v>140000</v>
      </c>
      <c r="D32" s="16">
        <f t="shared" si="5"/>
        <v>26600</v>
      </c>
      <c r="E32" s="111"/>
    </row>
    <row r="33" spans="1:5">
      <c r="A33" s="10" t="s">
        <v>28</v>
      </c>
      <c r="B33" s="5">
        <f>+SUM(B34:B35)</f>
        <v>0</v>
      </c>
      <c r="C33" s="5">
        <f>+SUM(C34:C35)</f>
        <v>0</v>
      </c>
      <c r="D33" s="5">
        <f>+SUM(D34:D35)</f>
        <v>0</v>
      </c>
      <c r="E33" s="20"/>
    </row>
    <row r="34" spans="1:5">
      <c r="A34" s="11" t="s">
        <v>29</v>
      </c>
      <c r="B34" s="6"/>
      <c r="C34" s="6"/>
      <c r="D34" s="16"/>
      <c r="E34" s="20"/>
    </row>
    <row r="35" spans="1:5">
      <c r="A35" s="11" t="s">
        <v>30</v>
      </c>
      <c r="B35" s="6"/>
      <c r="C35" s="6"/>
      <c r="D35" s="16"/>
      <c r="E35" s="20"/>
    </row>
    <row r="36" spans="1:5">
      <c r="A36" s="10" t="s">
        <v>31</v>
      </c>
      <c r="B36" s="5">
        <f>+SUM(B37:B39)</f>
        <v>625000</v>
      </c>
      <c r="C36" s="5">
        <f>+SUM(C37:C39)</f>
        <v>5000</v>
      </c>
      <c r="D36" s="5">
        <f>+SUM(D37:D39)</f>
        <v>620000</v>
      </c>
      <c r="E36" s="20"/>
    </row>
    <row r="37" spans="1:5">
      <c r="A37" s="11" t="s">
        <v>32</v>
      </c>
      <c r="B37" s="6"/>
      <c r="C37" s="6"/>
      <c r="D37" s="16"/>
      <c r="E37" s="20"/>
    </row>
    <row r="38" spans="1:5">
      <c r="A38" s="11" t="s">
        <v>33</v>
      </c>
      <c r="B38" s="6"/>
      <c r="C38" s="6"/>
      <c r="D38" s="16"/>
      <c r="E38" s="20"/>
    </row>
    <row r="39" spans="1:5">
      <c r="A39" s="11" t="s">
        <v>34</v>
      </c>
      <c r="B39" s="6">
        <v>625000</v>
      </c>
      <c r="C39" s="6">
        <v>5000</v>
      </c>
      <c r="D39" s="16">
        <f>SUM(B39-C39)</f>
        <v>620000</v>
      </c>
      <c r="E39" s="20"/>
    </row>
    <row r="40" spans="1:5">
      <c r="A40" s="10" t="s">
        <v>35</v>
      </c>
      <c r="B40" s="5">
        <f>+SUM(B41:B43)</f>
        <v>750000</v>
      </c>
      <c r="C40" s="5">
        <f>+SUM(C41:C43)</f>
        <v>0</v>
      </c>
      <c r="D40" s="5">
        <f>+SUM(D41:D43)</f>
        <v>750000</v>
      </c>
      <c r="E40" s="20"/>
    </row>
    <row r="41" spans="1:5">
      <c r="A41" s="11" t="s">
        <v>36</v>
      </c>
      <c r="B41" s="6"/>
      <c r="C41" s="6"/>
      <c r="D41" s="16"/>
      <c r="E41" s="20"/>
    </row>
    <row r="42" spans="1:5">
      <c r="A42" s="11" t="s">
        <v>37</v>
      </c>
      <c r="B42" s="6">
        <v>750000</v>
      </c>
      <c r="C42" s="6">
        <v>0</v>
      </c>
      <c r="D42" s="16">
        <f>SUM(B42-C42)</f>
        <v>750000</v>
      </c>
      <c r="E42" s="20"/>
    </row>
    <row r="43" spans="1:5">
      <c r="A43" s="11" t="s">
        <v>38</v>
      </c>
      <c r="B43" s="6"/>
      <c r="C43" s="6"/>
      <c r="D43" s="16"/>
      <c r="E43" s="20"/>
    </row>
    <row r="44" spans="1:5">
      <c r="A44" s="10" t="s">
        <v>39</v>
      </c>
      <c r="B44" s="5">
        <f>+SUM(B45:B52)</f>
        <v>3385600</v>
      </c>
      <c r="C44" s="5">
        <f>+SUM(C45:C52)</f>
        <v>2420000</v>
      </c>
      <c r="D44" s="5">
        <f>+SUM(D45:D52)</f>
        <v>965600</v>
      </c>
      <c r="E44" s="20"/>
    </row>
    <row r="45" spans="1:5">
      <c r="A45" s="11" t="s">
        <v>40</v>
      </c>
      <c r="B45" s="8">
        <v>400000</v>
      </c>
      <c r="C45" s="6">
        <v>0</v>
      </c>
      <c r="D45" s="16">
        <f>SUM(B45-C45)</f>
        <v>400000</v>
      </c>
      <c r="E45" s="20"/>
    </row>
    <row r="46" spans="1:5">
      <c r="A46" s="11" t="s">
        <v>41</v>
      </c>
      <c r="B46" s="8">
        <v>350000</v>
      </c>
      <c r="C46" s="6">
        <v>0</v>
      </c>
      <c r="D46" s="16">
        <f t="shared" ref="D46:D61" si="6">SUM(B46-C46)</f>
        <v>350000</v>
      </c>
      <c r="E46" s="20"/>
    </row>
    <row r="47" spans="1:5">
      <c r="A47" s="12" t="s">
        <v>42</v>
      </c>
      <c r="B47" s="7">
        <v>2420000</v>
      </c>
      <c r="C47" s="6">
        <v>2420000</v>
      </c>
      <c r="D47" s="16">
        <f t="shared" si="6"/>
        <v>0</v>
      </c>
      <c r="E47" s="30"/>
    </row>
    <row r="48" spans="1:5">
      <c r="A48" s="11" t="s">
        <v>43</v>
      </c>
      <c r="B48" s="8">
        <v>0</v>
      </c>
      <c r="C48" s="6">
        <v>0</v>
      </c>
      <c r="D48" s="16">
        <f t="shared" si="6"/>
        <v>0</v>
      </c>
      <c r="E48" s="20"/>
    </row>
    <row r="49" spans="1:5">
      <c r="A49" s="11" t="s">
        <v>44</v>
      </c>
      <c r="B49" s="7">
        <v>192000</v>
      </c>
      <c r="C49" s="6">
        <v>0</v>
      </c>
      <c r="D49" s="16">
        <f t="shared" si="6"/>
        <v>192000</v>
      </c>
      <c r="E49" s="20"/>
    </row>
    <row r="50" spans="1:5">
      <c r="A50" s="11" t="s">
        <v>45</v>
      </c>
      <c r="B50" s="7">
        <v>23600</v>
      </c>
      <c r="C50" s="6">
        <v>0</v>
      </c>
      <c r="D50" s="16">
        <f t="shared" si="6"/>
        <v>23600</v>
      </c>
      <c r="E50" s="20"/>
    </row>
    <row r="51" spans="1:5">
      <c r="A51" s="11" t="s">
        <v>50</v>
      </c>
      <c r="B51" s="8"/>
      <c r="C51" s="6"/>
      <c r="D51" s="16">
        <f t="shared" si="6"/>
        <v>0</v>
      </c>
      <c r="E51" s="20"/>
    </row>
    <row r="52" spans="1:5">
      <c r="A52" s="26" t="s">
        <v>47</v>
      </c>
      <c r="B52" s="8"/>
      <c r="C52" s="6"/>
      <c r="D52" s="16">
        <f t="shared" si="6"/>
        <v>0</v>
      </c>
      <c r="E52" s="20"/>
    </row>
    <row r="53" spans="1:5">
      <c r="A53" s="10" t="s">
        <v>48</v>
      </c>
      <c r="B53" s="5">
        <f>+SUM(B54:B55)</f>
        <v>1083400</v>
      </c>
      <c r="C53" s="5">
        <f>+SUM(C54:C55)</f>
        <v>263500</v>
      </c>
      <c r="D53" s="101">
        <f t="shared" si="6"/>
        <v>819900</v>
      </c>
      <c r="E53" s="20"/>
    </row>
    <row r="54" spans="1:5">
      <c r="A54" s="11" t="s">
        <v>49</v>
      </c>
      <c r="B54" s="6">
        <v>750000</v>
      </c>
      <c r="C54" s="6">
        <v>0</v>
      </c>
      <c r="D54" s="16">
        <f>SUM(B54-C54)</f>
        <v>750000</v>
      </c>
      <c r="E54" s="20"/>
    </row>
    <row r="55" spans="1:5">
      <c r="A55" s="11" t="s">
        <v>50</v>
      </c>
      <c r="B55" s="6">
        <v>333400</v>
      </c>
      <c r="C55" s="6">
        <v>263500</v>
      </c>
      <c r="D55" s="16">
        <f>SUM(B55-C55)</f>
        <v>69900</v>
      </c>
      <c r="E55" s="20"/>
    </row>
    <row r="56" spans="1:5">
      <c r="A56" s="107" t="s">
        <v>274</v>
      </c>
      <c r="B56" s="101">
        <v>0</v>
      </c>
      <c r="C56" s="101">
        <v>0</v>
      </c>
      <c r="D56" s="101"/>
      <c r="E56" s="20"/>
    </row>
    <row r="57" spans="1:5">
      <c r="A57" s="108" t="s">
        <v>275</v>
      </c>
      <c r="B57" s="6">
        <v>0</v>
      </c>
      <c r="C57" s="6">
        <v>0</v>
      </c>
      <c r="D57" s="16"/>
      <c r="E57" s="20"/>
    </row>
    <row r="58" spans="1:5">
      <c r="A58" s="10" t="s">
        <v>51</v>
      </c>
      <c r="B58" s="5" t="str">
        <f>+B60</f>
        <v>0.0.</v>
      </c>
      <c r="C58" s="5">
        <f>+SUM(C60)</f>
        <v>0</v>
      </c>
      <c r="D58" s="16">
        <v>0</v>
      </c>
      <c r="E58" s="20"/>
    </row>
    <row r="59" spans="1:5">
      <c r="A59" s="10" t="s">
        <v>52</v>
      </c>
      <c r="B59" s="5" t="str">
        <f>+B60</f>
        <v>0.0.</v>
      </c>
      <c r="C59" s="5">
        <f>+C60</f>
        <v>0</v>
      </c>
      <c r="D59" s="16">
        <v>0</v>
      </c>
      <c r="E59" s="20"/>
    </row>
    <row r="60" spans="1:5">
      <c r="A60" s="11" t="s">
        <v>53</v>
      </c>
      <c r="B60" s="8" t="s">
        <v>131</v>
      </c>
      <c r="C60" s="6">
        <v>0</v>
      </c>
      <c r="D60" s="16">
        <v>0</v>
      </c>
      <c r="E60" s="20"/>
    </row>
    <row r="61" spans="1:5">
      <c r="A61" s="10" t="s">
        <v>54</v>
      </c>
      <c r="B61" s="5">
        <f>+B62</f>
        <v>0</v>
      </c>
      <c r="C61" s="5">
        <f>+C62</f>
        <v>0</v>
      </c>
      <c r="D61" s="16">
        <f t="shared" si="6"/>
        <v>0</v>
      </c>
      <c r="E61" s="20"/>
    </row>
    <row r="62" spans="1:5">
      <c r="A62" s="10" t="s">
        <v>55</v>
      </c>
      <c r="B62" s="5">
        <v>0</v>
      </c>
      <c r="C62" s="5">
        <v>0</v>
      </c>
      <c r="D62" s="5">
        <f>+SUM(D63:D65)</f>
        <v>0</v>
      </c>
      <c r="E62" s="20"/>
    </row>
    <row r="63" spans="1:5">
      <c r="A63" s="11" t="s">
        <v>56</v>
      </c>
      <c r="B63" s="8"/>
      <c r="C63" s="13"/>
      <c r="D63" s="16"/>
      <c r="E63" s="20"/>
    </row>
    <row r="64" spans="1:5">
      <c r="A64" s="12" t="s">
        <v>57</v>
      </c>
      <c r="B64" s="8"/>
      <c r="C64" s="13"/>
      <c r="D64" s="16"/>
      <c r="E64" s="20"/>
    </row>
    <row r="65" spans="1:5">
      <c r="A65" s="27" t="s">
        <v>58</v>
      </c>
      <c r="B65" s="8"/>
      <c r="C65" s="22"/>
      <c r="D65" s="16"/>
      <c r="E65" s="20"/>
    </row>
    <row r="66" spans="1:5">
      <c r="A66" s="10" t="s">
        <v>59</v>
      </c>
      <c r="B66" s="14">
        <f>SUM(B67+B69)</f>
        <v>65631329</v>
      </c>
      <c r="C66" s="14">
        <f>SUM(C67+C69)</f>
        <v>60826667</v>
      </c>
      <c r="D66" s="5">
        <f>+B66-C66</f>
        <v>4804662</v>
      </c>
      <c r="E66" s="20"/>
    </row>
    <row r="67" spans="1:5">
      <c r="A67" s="10" t="s">
        <v>60</v>
      </c>
      <c r="B67" s="14">
        <f>+B68</f>
        <v>65631329</v>
      </c>
      <c r="C67" s="14">
        <f>+C68</f>
        <v>60826667</v>
      </c>
      <c r="D67" s="14">
        <f>+D68</f>
        <v>65631329</v>
      </c>
      <c r="E67" s="20"/>
    </row>
    <row r="68" spans="1:5">
      <c r="A68" s="11" t="s">
        <v>61</v>
      </c>
      <c r="B68" s="15">
        <f>SUM(B10+B15+B21+B26+B36+B40+B44+B53+B56+B61)</f>
        <v>65631329</v>
      </c>
      <c r="C68" s="15">
        <f>SUM(C10+C15+C21+C26+C36+C40+C44+C53+C56+C61)</f>
        <v>60826667</v>
      </c>
      <c r="D68" s="16">
        <f>SUM(B68-C69)</f>
        <v>65631329</v>
      </c>
      <c r="E68" s="20"/>
    </row>
    <row r="69" spans="1:5">
      <c r="A69" s="10" t="s">
        <v>62</v>
      </c>
      <c r="B69" s="14">
        <f>+B70</f>
        <v>0</v>
      </c>
      <c r="C69" s="14">
        <v>0</v>
      </c>
      <c r="D69" s="14">
        <v>17200</v>
      </c>
      <c r="E69" s="20"/>
    </row>
    <row r="70" spans="1:5">
      <c r="A70" s="24" t="s">
        <v>63</v>
      </c>
      <c r="B70" s="15"/>
      <c r="C70" s="15"/>
      <c r="D70" s="15">
        <v>17200</v>
      </c>
      <c r="E70" s="20"/>
    </row>
    <row r="71" spans="1:5">
      <c r="A71" s="24" t="s">
        <v>70</v>
      </c>
      <c r="B71" s="6"/>
      <c r="C71" s="13">
        <v>0</v>
      </c>
      <c r="D71" s="5"/>
      <c r="E71" s="20"/>
    </row>
    <row r="72" spans="1:5">
      <c r="A72" s="55" t="s">
        <v>150</v>
      </c>
      <c r="B72" s="6"/>
      <c r="C72" s="13"/>
      <c r="D72" s="5">
        <v>17200</v>
      </c>
      <c r="E72" s="20"/>
    </row>
    <row r="73" spans="1:5">
      <c r="A73" s="24" t="s">
        <v>72</v>
      </c>
      <c r="B73" s="6"/>
      <c r="C73" s="13">
        <v>0</v>
      </c>
      <c r="D73" s="5"/>
      <c r="E73" s="20"/>
    </row>
    <row r="74" spans="1:5">
      <c r="A74" s="24" t="s">
        <v>73</v>
      </c>
      <c r="B74" s="6"/>
      <c r="C74" s="13">
        <v>0</v>
      </c>
      <c r="D74" s="5"/>
      <c r="E74" s="20"/>
    </row>
    <row r="75" spans="1:5">
      <c r="A75" s="24" t="s">
        <v>74</v>
      </c>
      <c r="B75" s="6"/>
      <c r="C75" s="13">
        <v>0</v>
      </c>
      <c r="D75" s="5"/>
      <c r="E75" s="20"/>
    </row>
    <row r="76" spans="1:5">
      <c r="A76" s="24" t="s">
        <v>75</v>
      </c>
      <c r="B76" s="6"/>
      <c r="C76" s="13"/>
      <c r="D76" s="5"/>
      <c r="E76" s="20"/>
    </row>
    <row r="77" spans="1:5">
      <c r="A77" s="25" t="s">
        <v>76</v>
      </c>
      <c r="B77" s="6"/>
      <c r="C77" s="13"/>
      <c r="D77" s="5"/>
      <c r="E77" s="20"/>
    </row>
    <row r="78" spans="1:5">
      <c r="A78" s="23" t="s">
        <v>77</v>
      </c>
      <c r="B78" s="6"/>
      <c r="C78" s="13"/>
      <c r="D78" s="43">
        <v>8577933</v>
      </c>
      <c r="E78" s="21"/>
    </row>
    <row r="79" spans="1:5">
      <c r="A79" s="10" t="s">
        <v>64</v>
      </c>
      <c r="B79" s="6">
        <v>33</v>
      </c>
      <c r="C79" s="6">
        <v>33</v>
      </c>
      <c r="D79" s="6">
        <v>33</v>
      </c>
      <c r="E79" s="20"/>
    </row>
    <row r="80" spans="1:5">
      <c r="A80" s="11" t="s">
        <v>65</v>
      </c>
      <c r="B80" s="6">
        <v>1</v>
      </c>
      <c r="C80" s="6">
        <v>1</v>
      </c>
      <c r="D80" s="6">
        <v>1</v>
      </c>
      <c r="E80" s="20"/>
    </row>
    <row r="81" spans="1:5">
      <c r="A81" s="11" t="s">
        <v>66</v>
      </c>
      <c r="B81" s="6">
        <v>27</v>
      </c>
      <c r="C81" s="6">
        <v>27</v>
      </c>
      <c r="D81" s="6">
        <v>27</v>
      </c>
      <c r="E81" s="20"/>
    </row>
    <row r="82" spans="1:5">
      <c r="A82" s="11" t="s">
        <v>67</v>
      </c>
      <c r="B82" s="6">
        <v>5</v>
      </c>
      <c r="C82" s="6">
        <v>5</v>
      </c>
      <c r="D82" s="6">
        <v>5</v>
      </c>
      <c r="E82" s="20"/>
    </row>
    <row r="83" spans="1:5">
      <c r="A83" s="11" t="s">
        <v>68</v>
      </c>
      <c r="B83" s="6"/>
      <c r="C83" s="6"/>
      <c r="D83" s="6"/>
      <c r="E83" s="20"/>
    </row>
    <row r="84" spans="1:5">
      <c r="A84" s="18"/>
      <c r="B84" s="17"/>
      <c r="C84" s="17"/>
      <c r="D84" s="17"/>
      <c r="E84" t="s">
        <v>83</v>
      </c>
    </row>
    <row r="85" spans="1:5" ht="27" customHeight="1">
      <c r="A85" s="121" t="s">
        <v>185</v>
      </c>
      <c r="B85" s="121"/>
      <c r="C85" s="121"/>
      <c r="D85" s="121"/>
      <c r="E85" s="121"/>
    </row>
    <row r="86" spans="1:5" ht="69.75" customHeight="1">
      <c r="A86" s="119" t="s">
        <v>85</v>
      </c>
      <c r="B86" s="119"/>
      <c r="C86" s="119"/>
      <c r="D86" s="119"/>
      <c r="E86" s="119"/>
    </row>
    <row r="89" spans="1:5">
      <c r="A89" s="69"/>
    </row>
  </sheetData>
  <mergeCells count="4">
    <mergeCell ref="A86:E86"/>
    <mergeCell ref="A2:E2"/>
    <mergeCell ref="D4:E4"/>
    <mergeCell ref="A85:E85"/>
  </mergeCells>
  <pageMargins left="0.25" right="0.25" top="0.75" bottom="0.75" header="0.3" footer="0.3"/>
  <pageSetup paperSize="9" scale="85"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87"/>
  <sheetViews>
    <sheetView workbookViewId="0">
      <selection activeCell="A2" sqref="A2:E2"/>
    </sheetView>
  </sheetViews>
  <sheetFormatPr defaultRowHeight="15"/>
  <cols>
    <col min="1" max="1" width="48.7109375" customWidth="1"/>
    <col min="2" max="2" width="12" customWidth="1"/>
    <col min="3" max="3" width="12.28515625" customWidth="1"/>
    <col min="4" max="4" width="14.28515625" customWidth="1"/>
    <col min="5" max="5" width="17.7109375" customWidth="1"/>
    <col min="7" max="7" width="4.28515625" customWidth="1"/>
  </cols>
  <sheetData>
    <row r="2" spans="1:5" ht="15.75">
      <c r="A2" s="120" t="s">
        <v>200</v>
      </c>
      <c r="B2" s="120"/>
      <c r="C2" s="120"/>
      <c r="D2" s="120"/>
      <c r="E2" s="120"/>
    </row>
    <row r="3" spans="1:5">
      <c r="A3" s="3"/>
      <c r="B3" s="4"/>
      <c r="C3" s="4"/>
      <c r="D3" s="4"/>
    </row>
    <row r="4" spans="1:5">
      <c r="A4" s="66" t="s">
        <v>82</v>
      </c>
      <c r="B4" s="4"/>
      <c r="C4" s="4"/>
      <c r="D4" s="29" t="s">
        <v>81</v>
      </c>
    </row>
    <row r="5" spans="1:5" ht="21">
      <c r="A5" s="19" t="s">
        <v>78</v>
      </c>
      <c r="B5" s="2" t="s">
        <v>79</v>
      </c>
      <c r="C5" s="2" t="s">
        <v>80</v>
      </c>
      <c r="D5" s="1" t="s">
        <v>199</v>
      </c>
      <c r="E5" s="28" t="s">
        <v>69</v>
      </c>
    </row>
    <row r="6" spans="1:5">
      <c r="A6" s="9" t="s">
        <v>1</v>
      </c>
      <c r="B6" s="2">
        <v>0</v>
      </c>
      <c r="C6" s="2">
        <v>0</v>
      </c>
      <c r="D6" s="1"/>
      <c r="E6" s="20"/>
    </row>
    <row r="7" spans="1:5">
      <c r="A7" s="10" t="s">
        <v>2</v>
      </c>
      <c r="B7" s="5">
        <v>103285800</v>
      </c>
      <c r="C7" s="5">
        <f>+C8</f>
        <v>89300124</v>
      </c>
      <c r="D7" s="5">
        <f>SUM(B7-C7)</f>
        <v>13985676</v>
      </c>
      <c r="E7" s="20"/>
    </row>
    <row r="8" spans="1:5">
      <c r="A8" s="10" t="s">
        <v>3</v>
      </c>
      <c r="B8" s="5">
        <v>103285800</v>
      </c>
      <c r="C8" s="5">
        <v>89300124</v>
      </c>
      <c r="D8" s="5">
        <f t="shared" ref="D8:D9" si="0">SUM(B8-C8)</f>
        <v>13985676</v>
      </c>
      <c r="E8" s="5"/>
    </row>
    <row r="9" spans="1:5">
      <c r="A9" s="10" t="s">
        <v>4</v>
      </c>
      <c r="B9" s="5">
        <f>+B10+B15+B21+B26+B33+B36+B40+B44+B53</f>
        <v>96355629</v>
      </c>
      <c r="C9" s="5">
        <f>+C10+C15+C21+C26+C33+C36+C40+C44+C53</f>
        <v>89300124</v>
      </c>
      <c r="D9" s="5">
        <f t="shared" si="0"/>
        <v>7055505</v>
      </c>
      <c r="E9" s="5"/>
    </row>
    <row r="10" spans="1:5">
      <c r="A10" s="10" t="s">
        <v>5</v>
      </c>
      <c r="B10" s="5">
        <f>+SUM(B11:B14)</f>
        <v>79352700</v>
      </c>
      <c r="C10" s="5">
        <f>+SUM(C11:C14)</f>
        <v>72722447</v>
      </c>
      <c r="D10" s="5">
        <f>+SUM(D11:D14)</f>
        <v>6630253</v>
      </c>
      <c r="E10" s="20"/>
    </row>
    <row r="11" spans="1:5" ht="18" customHeight="1">
      <c r="A11" s="11" t="s">
        <v>6</v>
      </c>
      <c r="B11" s="6">
        <v>51160500</v>
      </c>
      <c r="C11" s="6">
        <v>70018647</v>
      </c>
      <c r="D11" s="16">
        <f>SUM(B11-C11)</f>
        <v>-18858147</v>
      </c>
      <c r="E11" s="31"/>
    </row>
    <row r="12" spans="1:5">
      <c r="A12" s="11" t="s">
        <v>7</v>
      </c>
      <c r="B12" s="6">
        <v>3149400</v>
      </c>
      <c r="C12" s="6">
        <v>2703800</v>
      </c>
      <c r="D12" s="16">
        <f t="shared" ref="D12:D14" si="1">SUM(B12-C12)</f>
        <v>445600</v>
      </c>
      <c r="E12" s="20"/>
    </row>
    <row r="13" spans="1:5">
      <c r="A13" s="11" t="s">
        <v>8</v>
      </c>
      <c r="B13" s="6">
        <v>9210900</v>
      </c>
      <c r="C13" s="6"/>
      <c r="D13" s="16">
        <f t="shared" si="1"/>
        <v>9210900</v>
      </c>
      <c r="E13" s="20"/>
    </row>
    <row r="14" spans="1:5">
      <c r="A14" s="68" t="s">
        <v>195</v>
      </c>
      <c r="B14" s="6">
        <v>15831900</v>
      </c>
      <c r="C14" s="6"/>
      <c r="D14" s="16">
        <f t="shared" si="1"/>
        <v>15831900</v>
      </c>
      <c r="E14" s="20"/>
    </row>
    <row r="15" spans="1:5">
      <c r="A15" s="10" t="s">
        <v>10</v>
      </c>
      <c r="B15" s="5">
        <v>2592129</v>
      </c>
      <c r="C15" s="5">
        <v>7801494</v>
      </c>
      <c r="D15" s="5">
        <f>SUM(B15-C15)</f>
        <v>-5209365</v>
      </c>
      <c r="E15" s="20"/>
    </row>
    <row r="16" spans="1:5">
      <c r="A16" s="11" t="s">
        <v>11</v>
      </c>
      <c r="B16" s="63">
        <f>B15*100/12*8%</f>
        <v>1728086</v>
      </c>
      <c r="C16" s="63">
        <f>C15*100/11*8%</f>
        <v>5673813.8181818193</v>
      </c>
      <c r="D16" s="16">
        <f t="shared" ref="D16:D20" si="2">SUM(B16-C16)</f>
        <v>-3945727.8181818193</v>
      </c>
      <c r="E16" s="20"/>
    </row>
    <row r="17" spans="1:5">
      <c r="A17" s="11" t="s">
        <v>12</v>
      </c>
      <c r="B17" s="63">
        <f>B15*100/12*1%</f>
        <v>216010.75</v>
      </c>
      <c r="C17" s="63">
        <f>C15*100/11*1%</f>
        <v>709226.72727272741</v>
      </c>
      <c r="D17" s="16">
        <f t="shared" si="2"/>
        <v>-493215.97727272741</v>
      </c>
      <c r="E17" s="20"/>
    </row>
    <row r="18" spans="1:5">
      <c r="A18" s="11" t="s">
        <v>13</v>
      </c>
      <c r="B18" s="63">
        <f>B15*100/12*0.8%</f>
        <v>172808.6</v>
      </c>
      <c r="C18" s="63">
        <f>C15*100/11*0.8%</f>
        <v>567381.38181818184</v>
      </c>
      <c r="D18" s="16">
        <f t="shared" si="2"/>
        <v>-394572.78181818186</v>
      </c>
      <c r="E18" s="20"/>
    </row>
    <row r="19" spans="1:5">
      <c r="A19" s="11" t="s">
        <v>14</v>
      </c>
      <c r="B19" s="63">
        <f>B15*100/12*0.2%</f>
        <v>43202.15</v>
      </c>
      <c r="C19" s="63">
        <f>C15*100/11*0.2%</f>
        <v>141845.34545454546</v>
      </c>
      <c r="D19" s="16">
        <f t="shared" si="2"/>
        <v>-98643.195454545465</v>
      </c>
      <c r="E19" s="20"/>
    </row>
    <row r="20" spans="1:5">
      <c r="A20" s="11" t="s">
        <v>15</v>
      </c>
      <c r="B20" s="63">
        <f>B15*100/12*2%</f>
        <v>432021.5</v>
      </c>
      <c r="C20" s="63">
        <f>C15*100/11*2%</f>
        <v>1418453.4545454548</v>
      </c>
      <c r="D20" s="16">
        <f t="shared" si="2"/>
        <v>-986431.95454545482</v>
      </c>
      <c r="E20" s="20"/>
    </row>
    <row r="21" spans="1:5">
      <c r="A21" s="10" t="s">
        <v>16</v>
      </c>
      <c r="B21" s="5">
        <f>SUM(B22+B23+B24+B25)</f>
        <v>3819000</v>
      </c>
      <c r="C21" s="5">
        <f t="shared" ref="C21:D21" si="3">SUM(C22+C23+C24+C25)</f>
        <v>2874388</v>
      </c>
      <c r="D21" s="5">
        <f t="shared" si="3"/>
        <v>944612</v>
      </c>
      <c r="E21" s="20"/>
    </row>
    <row r="22" spans="1:5" ht="48" customHeight="1">
      <c r="A22" s="11" t="s">
        <v>17</v>
      </c>
      <c r="B22" s="6">
        <v>319500</v>
      </c>
      <c r="C22" s="6">
        <v>518694</v>
      </c>
      <c r="D22" s="16">
        <f>SUM(B22-C22)</f>
        <v>-199194</v>
      </c>
      <c r="E22" s="110" t="s">
        <v>300</v>
      </c>
    </row>
    <row r="23" spans="1:5" ht="18.75" customHeight="1">
      <c r="A23" s="11" t="s">
        <v>18</v>
      </c>
      <c r="B23" s="6">
        <v>3357000</v>
      </c>
      <c r="C23" s="6">
        <v>2099000</v>
      </c>
      <c r="D23" s="16">
        <f t="shared" ref="D23:D25" si="4">SUM(B23-C23)</f>
        <v>1258000</v>
      </c>
      <c r="E23" s="110"/>
    </row>
    <row r="24" spans="1:5" ht="33.75">
      <c r="A24" s="11" t="s">
        <v>19</v>
      </c>
      <c r="B24" s="6">
        <v>142500</v>
      </c>
      <c r="C24" s="6">
        <v>256694</v>
      </c>
      <c r="D24" s="16">
        <f t="shared" si="4"/>
        <v>-114194</v>
      </c>
      <c r="E24" s="110" t="s">
        <v>301</v>
      </c>
    </row>
    <row r="25" spans="1:5">
      <c r="A25" s="11" t="s">
        <v>20</v>
      </c>
      <c r="B25" s="8"/>
      <c r="C25" s="6"/>
      <c r="D25" s="16">
        <f t="shared" si="4"/>
        <v>0</v>
      </c>
      <c r="E25" s="20"/>
    </row>
    <row r="26" spans="1:5">
      <c r="A26" s="10" t="s">
        <v>21</v>
      </c>
      <c r="B26" s="5">
        <f>+SUM(B27:B32)</f>
        <v>2621100</v>
      </c>
      <c r="C26" s="5">
        <f>+SUM(C27:C32)</f>
        <v>1793295</v>
      </c>
      <c r="D26" s="5">
        <f>+SUM(D27:D32)</f>
        <v>827805</v>
      </c>
      <c r="E26" s="20"/>
    </row>
    <row r="27" spans="1:5">
      <c r="A27" s="11" t="s">
        <v>22</v>
      </c>
      <c r="B27" s="6">
        <v>875100</v>
      </c>
      <c r="C27" s="6">
        <v>386940</v>
      </c>
      <c r="D27" s="16">
        <f>SUM(B27-C27)</f>
        <v>488160</v>
      </c>
      <c r="E27" s="20"/>
    </row>
    <row r="28" spans="1:5">
      <c r="A28" s="11" t="s">
        <v>23</v>
      </c>
      <c r="B28" s="6">
        <v>624900</v>
      </c>
      <c r="C28" s="6">
        <v>505240</v>
      </c>
      <c r="D28" s="16">
        <f t="shared" ref="D28:D32" si="5">SUM(B28-C28)</f>
        <v>119660</v>
      </c>
      <c r="E28" s="20"/>
    </row>
    <row r="29" spans="1:5">
      <c r="A29" s="11" t="s">
        <v>24</v>
      </c>
      <c r="B29" s="6">
        <v>686700</v>
      </c>
      <c r="C29" s="6">
        <v>761115</v>
      </c>
      <c r="D29" s="16">
        <f t="shared" si="5"/>
        <v>-74415</v>
      </c>
      <c r="E29" s="20"/>
    </row>
    <row r="30" spans="1:5">
      <c r="A30" s="11" t="s">
        <v>25</v>
      </c>
      <c r="B30" s="6"/>
      <c r="C30" s="6"/>
      <c r="D30" s="16">
        <f t="shared" si="5"/>
        <v>0</v>
      </c>
      <c r="E30" s="20"/>
    </row>
    <row r="31" spans="1:5">
      <c r="A31" s="11" t="s">
        <v>26</v>
      </c>
      <c r="B31" s="8">
        <v>184500</v>
      </c>
      <c r="C31" s="6"/>
      <c r="D31" s="16">
        <f t="shared" si="5"/>
        <v>184500</v>
      </c>
      <c r="E31" s="20"/>
    </row>
    <row r="32" spans="1:5">
      <c r="A32" s="11" t="s">
        <v>27</v>
      </c>
      <c r="B32" s="6">
        <v>249900</v>
      </c>
      <c r="C32" s="6">
        <v>140000</v>
      </c>
      <c r="D32" s="16">
        <f t="shared" si="5"/>
        <v>109900</v>
      </c>
      <c r="E32" s="20"/>
    </row>
    <row r="33" spans="1:5">
      <c r="A33" s="10" t="s">
        <v>28</v>
      </c>
      <c r="B33" s="5">
        <f>+SUM(B34:B35)</f>
        <v>0</v>
      </c>
      <c r="C33" s="5">
        <f>+SUM(C34:C35)</f>
        <v>0</v>
      </c>
      <c r="D33" s="5">
        <f>+SUM(D34:D35)</f>
        <v>0</v>
      </c>
      <c r="E33" s="20"/>
    </row>
    <row r="34" spans="1:5">
      <c r="A34" s="11" t="s">
        <v>29</v>
      </c>
      <c r="B34" s="6"/>
      <c r="C34" s="6"/>
      <c r="D34" s="16"/>
      <c r="E34" s="20"/>
    </row>
    <row r="35" spans="1:5">
      <c r="A35" s="11" t="s">
        <v>30</v>
      </c>
      <c r="B35" s="6"/>
      <c r="C35" s="6"/>
      <c r="D35" s="16"/>
      <c r="E35" s="20"/>
    </row>
    <row r="36" spans="1:5">
      <c r="A36" s="10" t="s">
        <v>31</v>
      </c>
      <c r="B36" s="5">
        <f>+SUM(B37:B39)</f>
        <v>625000</v>
      </c>
      <c r="C36" s="5">
        <f>+SUM(C37:C39)</f>
        <v>5000</v>
      </c>
      <c r="D36" s="5">
        <f>+SUM(D37:D39)</f>
        <v>0</v>
      </c>
      <c r="E36" s="20"/>
    </row>
    <row r="37" spans="1:5">
      <c r="A37" s="11" t="s">
        <v>32</v>
      </c>
      <c r="B37" s="6"/>
      <c r="C37" s="6"/>
      <c r="D37" s="16"/>
      <c r="E37" s="20"/>
    </row>
    <row r="38" spans="1:5">
      <c r="A38" s="11" t="s">
        <v>33</v>
      </c>
      <c r="B38" s="6"/>
      <c r="C38" s="6"/>
      <c r="D38" s="16"/>
      <c r="E38" s="20"/>
    </row>
    <row r="39" spans="1:5">
      <c r="A39" s="11" t="s">
        <v>34</v>
      </c>
      <c r="B39" s="6">
        <v>625000</v>
      </c>
      <c r="C39" s="6">
        <v>5000</v>
      </c>
      <c r="D39" s="16"/>
      <c r="E39" s="20"/>
    </row>
    <row r="40" spans="1:5">
      <c r="A40" s="10" t="s">
        <v>35</v>
      </c>
      <c r="B40" s="5">
        <f>+SUM(B41:B43)</f>
        <v>750000</v>
      </c>
      <c r="C40" s="5">
        <f>+SUM(C41:C43)</f>
        <v>18000</v>
      </c>
      <c r="D40" s="5">
        <f>+SUM(D41:D43)</f>
        <v>732000</v>
      </c>
      <c r="E40" s="20"/>
    </row>
    <row r="41" spans="1:5">
      <c r="A41" s="11" t="s">
        <v>36</v>
      </c>
      <c r="B41" s="6"/>
      <c r="C41" s="6"/>
      <c r="D41" s="16"/>
      <c r="E41" s="20"/>
    </row>
    <row r="42" spans="1:5">
      <c r="A42" s="11" t="s">
        <v>37</v>
      </c>
      <c r="B42" s="6">
        <v>750000</v>
      </c>
      <c r="C42" s="6">
        <v>18000</v>
      </c>
      <c r="D42" s="16">
        <f>SUM(B42-C42)</f>
        <v>732000</v>
      </c>
      <c r="E42" s="20"/>
    </row>
    <row r="43" spans="1:5">
      <c r="A43" s="11" t="s">
        <v>38</v>
      </c>
      <c r="B43" s="6"/>
      <c r="C43" s="6"/>
      <c r="D43" s="16"/>
      <c r="E43" s="20"/>
    </row>
    <row r="44" spans="1:5">
      <c r="A44" s="10" t="s">
        <v>39</v>
      </c>
      <c r="B44" s="5">
        <f>+SUM(B45:B52)</f>
        <v>4595600</v>
      </c>
      <c r="C44" s="5">
        <f>+SUM(C45:C52)</f>
        <v>3630000</v>
      </c>
      <c r="D44" s="5">
        <f>+SUM(D45:D52)</f>
        <v>965600</v>
      </c>
      <c r="E44" s="20"/>
    </row>
    <row r="45" spans="1:5">
      <c r="A45" s="11" t="s">
        <v>40</v>
      </c>
      <c r="B45" s="8">
        <v>400000</v>
      </c>
      <c r="C45" s="6">
        <v>0</v>
      </c>
      <c r="D45" s="16">
        <f>SUM(B45-C45)</f>
        <v>400000</v>
      </c>
      <c r="E45" s="20"/>
    </row>
    <row r="46" spans="1:5">
      <c r="A46" s="11" t="s">
        <v>41</v>
      </c>
      <c r="B46" s="8">
        <v>350000</v>
      </c>
      <c r="C46" s="6"/>
      <c r="D46" s="16">
        <f t="shared" ref="D46:D59" si="6">SUM(B46-C46)</f>
        <v>350000</v>
      </c>
      <c r="E46" s="20"/>
    </row>
    <row r="47" spans="1:5">
      <c r="A47" s="12" t="s">
        <v>42</v>
      </c>
      <c r="B47" s="7">
        <v>3630000</v>
      </c>
      <c r="C47" s="6">
        <v>3630000</v>
      </c>
      <c r="D47" s="16">
        <f t="shared" si="6"/>
        <v>0</v>
      </c>
      <c r="E47" s="30"/>
    </row>
    <row r="48" spans="1:5">
      <c r="A48" s="11" t="s">
        <v>43</v>
      </c>
      <c r="B48" s="8">
        <v>0</v>
      </c>
      <c r="C48" s="6"/>
      <c r="D48" s="16">
        <f t="shared" si="6"/>
        <v>0</v>
      </c>
      <c r="E48" s="20"/>
    </row>
    <row r="49" spans="1:5">
      <c r="A49" s="11" t="s">
        <v>44</v>
      </c>
      <c r="B49" s="7">
        <v>192000</v>
      </c>
      <c r="C49" s="6">
        <v>0</v>
      </c>
      <c r="D49" s="16">
        <f t="shared" si="6"/>
        <v>192000</v>
      </c>
      <c r="E49" s="20"/>
    </row>
    <row r="50" spans="1:5">
      <c r="A50" s="11" t="s">
        <v>45</v>
      </c>
      <c r="B50" s="7">
        <v>23600</v>
      </c>
      <c r="C50" s="6">
        <v>0</v>
      </c>
      <c r="D50" s="16">
        <f t="shared" si="6"/>
        <v>23600</v>
      </c>
      <c r="E50" s="20"/>
    </row>
    <row r="51" spans="1:5">
      <c r="A51" s="11" t="s">
        <v>50</v>
      </c>
      <c r="B51" s="8"/>
      <c r="C51" s="6"/>
      <c r="D51" s="16">
        <f t="shared" si="6"/>
        <v>0</v>
      </c>
      <c r="E51" s="20"/>
    </row>
    <row r="52" spans="1:5">
      <c r="A52" s="26" t="s">
        <v>47</v>
      </c>
      <c r="B52" s="8"/>
      <c r="C52" s="6"/>
      <c r="D52" s="16">
        <f t="shared" si="6"/>
        <v>0</v>
      </c>
      <c r="E52" s="20"/>
    </row>
    <row r="53" spans="1:5">
      <c r="A53" s="10" t="s">
        <v>48</v>
      </c>
      <c r="B53" s="5">
        <f>+SUM(B54:B55)</f>
        <v>2000100</v>
      </c>
      <c r="C53" s="5">
        <f>+SUM(C54:C55)</f>
        <v>455500</v>
      </c>
      <c r="D53" s="16">
        <f t="shared" si="6"/>
        <v>1544600</v>
      </c>
      <c r="E53" s="20"/>
    </row>
    <row r="54" spans="1:5">
      <c r="A54" s="11" t="s">
        <v>49</v>
      </c>
      <c r="B54" s="6">
        <v>1500000</v>
      </c>
      <c r="C54" s="6">
        <v>0</v>
      </c>
      <c r="D54" s="16">
        <f t="shared" si="6"/>
        <v>1500000</v>
      </c>
      <c r="E54" s="20"/>
    </row>
    <row r="55" spans="1:5">
      <c r="A55" s="11" t="s">
        <v>50</v>
      </c>
      <c r="B55" s="6">
        <v>500100</v>
      </c>
      <c r="C55" s="6">
        <v>455500</v>
      </c>
      <c r="D55" s="16"/>
      <c r="E55" s="20"/>
    </row>
    <row r="56" spans="1:5">
      <c r="A56" s="10" t="s">
        <v>51</v>
      </c>
      <c r="B56" s="5" t="str">
        <f>+B58</f>
        <v>0.0.</v>
      </c>
      <c r="C56" s="5">
        <f>+SUM(C58)</f>
        <v>0</v>
      </c>
      <c r="D56" s="16">
        <v>0</v>
      </c>
      <c r="E56" s="20"/>
    </row>
    <row r="57" spans="1:5">
      <c r="A57" s="10" t="s">
        <v>52</v>
      </c>
      <c r="B57" s="5" t="str">
        <f>+B58</f>
        <v>0.0.</v>
      </c>
      <c r="C57" s="5">
        <f>+C58</f>
        <v>0</v>
      </c>
      <c r="D57" s="16">
        <v>0</v>
      </c>
      <c r="E57" s="20"/>
    </row>
    <row r="58" spans="1:5">
      <c r="A58" s="11" t="s">
        <v>53</v>
      </c>
      <c r="B58" s="8" t="s">
        <v>131</v>
      </c>
      <c r="C58" s="6">
        <v>0</v>
      </c>
      <c r="D58" s="16">
        <v>0</v>
      </c>
      <c r="E58" s="20"/>
    </row>
    <row r="59" spans="1:5">
      <c r="A59" s="10" t="s">
        <v>54</v>
      </c>
      <c r="B59" s="5">
        <f>+B60</f>
        <v>0</v>
      </c>
      <c r="C59" s="5">
        <f>+C60</f>
        <v>0</v>
      </c>
      <c r="D59" s="16">
        <f t="shared" si="6"/>
        <v>0</v>
      </c>
      <c r="E59" s="20"/>
    </row>
    <row r="60" spans="1:5">
      <c r="A60" s="10" t="s">
        <v>55</v>
      </c>
      <c r="B60" s="5">
        <f>+SUM(B61:B63)</f>
        <v>0</v>
      </c>
      <c r="C60" s="5">
        <f>+SUM(C61:C63)</f>
        <v>0</v>
      </c>
      <c r="D60" s="5">
        <f>+SUM(D61:D63)</f>
        <v>0</v>
      </c>
      <c r="E60" s="20"/>
    </row>
    <row r="61" spans="1:5">
      <c r="A61" s="11" t="s">
        <v>56</v>
      </c>
      <c r="B61" s="8"/>
      <c r="C61" s="13"/>
      <c r="D61" s="16"/>
      <c r="E61" s="20"/>
    </row>
    <row r="62" spans="1:5">
      <c r="A62" s="12" t="s">
        <v>57</v>
      </c>
      <c r="B62" s="8"/>
      <c r="C62" s="13"/>
      <c r="D62" s="16"/>
      <c r="E62" s="20"/>
    </row>
    <row r="63" spans="1:5">
      <c r="A63" s="27" t="s">
        <v>58</v>
      </c>
      <c r="B63" s="8"/>
      <c r="C63" s="22"/>
      <c r="D63" s="16"/>
      <c r="E63" s="20"/>
    </row>
    <row r="64" spans="1:5">
      <c r="A64" s="10" t="s">
        <v>59</v>
      </c>
      <c r="B64" s="14">
        <v>103285800</v>
      </c>
      <c r="C64" s="14">
        <f>SUM(C65+C67)</f>
        <v>89300124</v>
      </c>
      <c r="D64" s="5">
        <f>+B64-C64</f>
        <v>13985676</v>
      </c>
      <c r="E64" s="20"/>
    </row>
    <row r="65" spans="1:5">
      <c r="A65" s="10" t="s">
        <v>60</v>
      </c>
      <c r="B65" s="14">
        <v>103285800</v>
      </c>
      <c r="C65" s="14">
        <f>+C66</f>
        <v>89300124</v>
      </c>
      <c r="D65" s="14">
        <f>+D66</f>
        <v>13985676</v>
      </c>
      <c r="E65" s="20"/>
    </row>
    <row r="66" spans="1:5">
      <c r="A66" s="11" t="s">
        <v>61</v>
      </c>
      <c r="B66" s="15">
        <v>103285800</v>
      </c>
      <c r="C66" s="15">
        <f>SUM(C10+C15+C21+C26+C36+C40+C44+C53)</f>
        <v>89300124</v>
      </c>
      <c r="D66" s="16">
        <f>SUM(B66-C66)</f>
        <v>13985676</v>
      </c>
      <c r="E66" s="20"/>
    </row>
    <row r="67" spans="1:5">
      <c r="A67" s="10" t="s">
        <v>62</v>
      </c>
      <c r="B67" s="14">
        <f>+B68</f>
        <v>17200</v>
      </c>
      <c r="C67" s="14">
        <f t="shared" ref="C67:D67" si="7">+C68</f>
        <v>0</v>
      </c>
      <c r="D67" s="14">
        <f t="shared" si="7"/>
        <v>17200</v>
      </c>
      <c r="E67" s="20"/>
    </row>
    <row r="68" spans="1:5">
      <c r="A68" s="24" t="s">
        <v>63</v>
      </c>
      <c r="B68" s="15">
        <v>17200</v>
      </c>
      <c r="C68" s="15"/>
      <c r="D68" s="15">
        <f>SUM(B68-C68)</f>
        <v>17200</v>
      </c>
      <c r="E68" s="20"/>
    </row>
    <row r="69" spans="1:5">
      <c r="A69" s="24" t="s">
        <v>70</v>
      </c>
      <c r="B69" s="6"/>
      <c r="C69" s="13">
        <v>0</v>
      </c>
      <c r="D69" s="5"/>
      <c r="E69" s="20"/>
    </row>
    <row r="70" spans="1:5">
      <c r="A70" s="55" t="s">
        <v>150</v>
      </c>
      <c r="B70" s="6"/>
      <c r="C70" s="13">
        <v>0</v>
      </c>
      <c r="D70" s="5"/>
      <c r="E70" s="20"/>
    </row>
    <row r="71" spans="1:5">
      <c r="A71" s="24" t="s">
        <v>72</v>
      </c>
      <c r="B71" s="6"/>
      <c r="C71" s="13">
        <v>0</v>
      </c>
      <c r="D71" s="5"/>
      <c r="E71" s="20"/>
    </row>
    <row r="72" spans="1:5">
      <c r="A72" s="24" t="s">
        <v>73</v>
      </c>
      <c r="B72" s="6"/>
      <c r="C72" s="13">
        <v>0</v>
      </c>
      <c r="D72" s="5"/>
      <c r="E72" s="20"/>
    </row>
    <row r="73" spans="1:5">
      <c r="A73" s="24" t="s">
        <v>74</v>
      </c>
      <c r="B73" s="6"/>
      <c r="C73" s="13">
        <v>0</v>
      </c>
      <c r="D73" s="5"/>
      <c r="E73" s="20"/>
    </row>
    <row r="74" spans="1:5">
      <c r="A74" s="24" t="s">
        <v>75</v>
      </c>
      <c r="B74" s="6"/>
      <c r="C74" s="13"/>
      <c r="D74" s="5">
        <v>107960</v>
      </c>
      <c r="E74" s="20"/>
    </row>
    <row r="75" spans="1:5">
      <c r="A75" s="25" t="s">
        <v>76</v>
      </c>
      <c r="B75" s="6"/>
      <c r="C75" s="13">
        <v>23000</v>
      </c>
      <c r="D75" s="5"/>
      <c r="E75" s="20"/>
    </row>
    <row r="76" spans="1:5">
      <c r="A76" s="23" t="s">
        <v>77</v>
      </c>
      <c r="B76" s="6"/>
      <c r="C76" s="13"/>
      <c r="D76" s="115">
        <f>SUM(D64+D67+D74)</f>
        <v>14110836</v>
      </c>
      <c r="E76" s="21"/>
    </row>
    <row r="77" spans="1:5">
      <c r="A77" s="10" t="s">
        <v>64</v>
      </c>
      <c r="B77" s="6">
        <v>34</v>
      </c>
      <c r="C77" s="6">
        <v>34</v>
      </c>
      <c r="D77" s="6"/>
      <c r="E77" s="20"/>
    </row>
    <row r="78" spans="1:5">
      <c r="A78" s="11" t="s">
        <v>65</v>
      </c>
      <c r="B78" s="6">
        <v>1</v>
      </c>
      <c r="C78" s="6">
        <v>1</v>
      </c>
      <c r="D78" s="6"/>
      <c r="E78" s="20"/>
    </row>
    <row r="79" spans="1:5">
      <c r="A79" s="11" t="s">
        <v>66</v>
      </c>
      <c r="B79" s="6">
        <v>28</v>
      </c>
      <c r="C79" s="6">
        <v>28</v>
      </c>
      <c r="D79" s="6"/>
      <c r="E79" s="20"/>
    </row>
    <row r="80" spans="1:5">
      <c r="A80" s="11" t="s">
        <v>67</v>
      </c>
      <c r="B80" s="6">
        <v>5</v>
      </c>
      <c r="C80" s="6">
        <v>5</v>
      </c>
      <c r="D80" s="6"/>
      <c r="E80" s="20"/>
    </row>
    <row r="81" spans="1:5">
      <c r="A81" s="11" t="s">
        <v>68</v>
      </c>
      <c r="B81" s="6"/>
      <c r="C81" s="6"/>
      <c r="D81" s="6"/>
      <c r="E81" s="20"/>
    </row>
    <row r="82" spans="1:5">
      <c r="A82" s="18"/>
      <c r="B82" s="17"/>
      <c r="C82" s="17"/>
      <c r="D82" s="17"/>
      <c r="E82" t="s">
        <v>83</v>
      </c>
    </row>
    <row r="83" spans="1:5" ht="27.75" customHeight="1">
      <c r="A83" s="121" t="s">
        <v>185</v>
      </c>
      <c r="B83" s="121"/>
      <c r="C83" s="121"/>
      <c r="D83" s="121"/>
      <c r="E83" s="121"/>
    </row>
    <row r="84" spans="1:5" ht="69" customHeight="1">
      <c r="A84" s="119" t="s">
        <v>85</v>
      </c>
      <c r="B84" s="119"/>
      <c r="C84" s="119"/>
      <c r="D84" s="119"/>
      <c r="E84" s="119"/>
    </row>
    <row r="87" spans="1:5">
      <c r="A87" s="69"/>
    </row>
  </sheetData>
  <mergeCells count="3">
    <mergeCell ref="A2:E2"/>
    <mergeCell ref="A83:E83"/>
    <mergeCell ref="A84:E84"/>
  </mergeCells>
  <pageMargins left="0.25" right="0.25" top="0.75" bottom="0.75" header="0.3" footer="0.3"/>
  <pageSetup paperSize="9" scale="9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workbookViewId="0">
      <selection activeCell="E9" sqref="E9"/>
    </sheetView>
  </sheetViews>
  <sheetFormatPr defaultRowHeight="14.25"/>
  <cols>
    <col min="1" max="1" width="18.28515625" style="70" customWidth="1"/>
    <col min="2" max="2" width="14.28515625" style="70" customWidth="1"/>
    <col min="3" max="3" width="15.42578125" style="70" customWidth="1"/>
    <col min="4" max="4" width="15.28515625" style="70" customWidth="1"/>
    <col min="5" max="5" width="20.7109375" style="71" customWidth="1"/>
    <col min="6" max="16384" width="9.140625" style="70"/>
  </cols>
  <sheetData>
    <row r="1" spans="1:5" ht="46.5" customHeight="1">
      <c r="D1" s="164" t="s">
        <v>201</v>
      </c>
      <c r="E1" s="164"/>
    </row>
    <row r="3" spans="1:5">
      <c r="A3" s="165" t="s">
        <v>210</v>
      </c>
      <c r="B3" s="165"/>
      <c r="C3" s="165"/>
      <c r="D3" s="165"/>
      <c r="E3" s="165"/>
    </row>
    <row r="4" spans="1:5" ht="23.25" customHeight="1">
      <c r="E4" s="71" t="s">
        <v>202</v>
      </c>
    </row>
    <row r="5" spans="1:5" ht="57">
      <c r="A5" s="72" t="s">
        <v>203</v>
      </c>
      <c r="B5" s="72" t="s">
        <v>204</v>
      </c>
      <c r="C5" s="72" t="s">
        <v>205</v>
      </c>
      <c r="D5" s="72" t="s">
        <v>206</v>
      </c>
      <c r="E5" s="73" t="s">
        <v>207</v>
      </c>
    </row>
    <row r="6" spans="1:5">
      <c r="A6" s="74" t="s">
        <v>211</v>
      </c>
      <c r="B6" s="75">
        <v>80101</v>
      </c>
      <c r="C6" s="75">
        <v>70205</v>
      </c>
      <c r="D6" s="75">
        <v>210301</v>
      </c>
      <c r="E6" s="76">
        <v>199194</v>
      </c>
    </row>
    <row r="7" spans="1:5">
      <c r="A7" s="74" t="s">
        <v>211</v>
      </c>
      <c r="B7" s="75">
        <v>80101</v>
      </c>
      <c r="C7" s="75">
        <v>70205</v>
      </c>
      <c r="D7" s="75">
        <v>210302</v>
      </c>
      <c r="E7" s="76">
        <v>0</v>
      </c>
    </row>
    <row r="8" spans="1:5" s="114" customFormat="1">
      <c r="A8" s="74" t="s">
        <v>211</v>
      </c>
      <c r="B8" s="75">
        <v>80101</v>
      </c>
      <c r="C8" s="75">
        <v>70205</v>
      </c>
      <c r="D8" s="75">
        <v>210303</v>
      </c>
      <c r="E8" s="76">
        <v>114194</v>
      </c>
    </row>
    <row r="9" spans="1:5">
      <c r="A9" s="74" t="s">
        <v>211</v>
      </c>
      <c r="B9" s="75">
        <v>80101</v>
      </c>
      <c r="C9" s="75">
        <v>70205</v>
      </c>
      <c r="D9" s="75">
        <v>210902</v>
      </c>
      <c r="E9" s="76"/>
    </row>
    <row r="10" spans="1:5">
      <c r="A10" s="74" t="s">
        <v>211</v>
      </c>
      <c r="B10" s="75">
        <v>80101</v>
      </c>
      <c r="C10" s="75">
        <v>70205</v>
      </c>
      <c r="D10" s="75">
        <v>210101</v>
      </c>
      <c r="E10" s="76">
        <v>-5250000</v>
      </c>
    </row>
    <row r="11" spans="1:5">
      <c r="A11" s="74"/>
      <c r="B11" s="75"/>
      <c r="C11" s="75"/>
      <c r="D11" s="75"/>
      <c r="E11" s="76"/>
    </row>
    <row r="12" spans="1:5">
      <c r="A12" s="74"/>
      <c r="B12" s="75"/>
      <c r="C12" s="75"/>
      <c r="D12" s="75"/>
      <c r="E12" s="76"/>
    </row>
    <row r="14" spans="1:5" ht="34.5" customHeight="1">
      <c r="A14" s="164" t="s">
        <v>213</v>
      </c>
      <c r="B14" s="164"/>
      <c r="C14" s="164"/>
      <c r="D14" s="164"/>
      <c r="E14" s="164"/>
    </row>
    <row r="15" spans="1:5" ht="34.5" customHeight="1">
      <c r="A15" s="77"/>
      <c r="B15" s="77"/>
      <c r="C15" s="77"/>
      <c r="D15" s="77"/>
      <c r="E15" s="77"/>
    </row>
    <row r="16" spans="1:5">
      <c r="A16" s="165" t="s">
        <v>208</v>
      </c>
      <c r="B16" s="165"/>
    </row>
    <row r="18" spans="1:5">
      <c r="A18" s="165" t="s">
        <v>209</v>
      </c>
      <c r="B18" s="165"/>
      <c r="C18" s="165" t="s">
        <v>212</v>
      </c>
      <c r="D18" s="165"/>
      <c r="E18" s="165"/>
    </row>
    <row r="32" spans="1:5">
      <c r="E32" s="70"/>
    </row>
    <row r="34" spans="5:5">
      <c r="E34" s="70"/>
    </row>
    <row r="35" spans="5:5">
      <c r="E35" s="70"/>
    </row>
    <row r="36" spans="5:5">
      <c r="E36" s="70"/>
    </row>
    <row r="37" spans="5:5">
      <c r="E37" s="70"/>
    </row>
    <row r="38" spans="5:5">
      <c r="E38" s="70"/>
    </row>
    <row r="39" spans="5:5">
      <c r="E39" s="70"/>
    </row>
    <row r="40" spans="5:5">
      <c r="E40" s="70"/>
    </row>
    <row r="41" spans="5:5">
      <c r="E41" s="70"/>
    </row>
    <row r="42" spans="5:5">
      <c r="E42" s="70"/>
    </row>
    <row r="43" spans="5:5">
      <c r="E43" s="70"/>
    </row>
    <row r="44" spans="5:5">
      <c r="E44" s="70"/>
    </row>
    <row r="45" spans="5:5">
      <c r="E45" s="70"/>
    </row>
    <row r="46" spans="5:5">
      <c r="E46" s="70"/>
    </row>
    <row r="47" spans="5:5">
      <c r="E47" s="70"/>
    </row>
    <row r="48" spans="5:5">
      <c r="E48" s="70"/>
    </row>
    <row r="49" spans="5:5">
      <c r="E49" s="70"/>
    </row>
    <row r="50" spans="5:5">
      <c r="E50" s="70"/>
    </row>
    <row r="51" spans="5:5">
      <c r="E51" s="70"/>
    </row>
    <row r="52" spans="5:5">
      <c r="E52" s="70"/>
    </row>
    <row r="53" spans="5:5">
      <c r="E53" s="70"/>
    </row>
    <row r="54" spans="5:5">
      <c r="E54" s="70"/>
    </row>
    <row r="55" spans="5:5">
      <c r="E55" s="70"/>
    </row>
    <row r="56" spans="5:5">
      <c r="E56" s="70"/>
    </row>
    <row r="57" spans="5:5">
      <c r="E57" s="70"/>
    </row>
    <row r="58" spans="5:5">
      <c r="E58" s="70"/>
    </row>
    <row r="59" spans="5:5">
      <c r="E59" s="70"/>
    </row>
    <row r="60" spans="5:5">
      <c r="E60" s="70"/>
    </row>
    <row r="61" spans="5:5">
      <c r="E61" s="70"/>
    </row>
    <row r="62" spans="5:5">
      <c r="E62" s="70"/>
    </row>
    <row r="63" spans="5:5">
      <c r="E63" s="70"/>
    </row>
    <row r="64" spans="5:5">
      <c r="E64" s="70"/>
    </row>
    <row r="65" spans="5:5">
      <c r="E65" s="70"/>
    </row>
    <row r="66" spans="5:5">
      <c r="E66" s="70"/>
    </row>
    <row r="67" spans="5:5">
      <c r="E67" s="70"/>
    </row>
    <row r="68" spans="5:5">
      <c r="E68" s="70"/>
    </row>
    <row r="69" spans="5:5">
      <c r="E69" s="70"/>
    </row>
    <row r="70" spans="5:5">
      <c r="E70" s="70"/>
    </row>
    <row r="71" spans="5:5">
      <c r="E71" s="70"/>
    </row>
    <row r="72" spans="5:5">
      <c r="E72" s="70"/>
    </row>
    <row r="73" spans="5:5">
      <c r="E73" s="70"/>
    </row>
    <row r="74" spans="5:5">
      <c r="E74" s="70"/>
    </row>
    <row r="75" spans="5:5">
      <c r="E75" s="70"/>
    </row>
    <row r="76" spans="5:5">
      <c r="E76" s="70"/>
    </row>
    <row r="77" spans="5:5">
      <c r="E77" s="70"/>
    </row>
    <row r="78" spans="5:5">
      <c r="E78" s="70"/>
    </row>
    <row r="79" spans="5:5">
      <c r="E79" s="70"/>
    </row>
    <row r="80" spans="5:5">
      <c r="E80" s="70"/>
    </row>
    <row r="81" spans="5:5">
      <c r="E81" s="70"/>
    </row>
    <row r="82" spans="5:5">
      <c r="E82" s="70"/>
    </row>
    <row r="83" spans="5:5">
      <c r="E83" s="70"/>
    </row>
    <row r="84" spans="5:5">
      <c r="E84" s="70"/>
    </row>
    <row r="85" spans="5:5">
      <c r="E85" s="70"/>
    </row>
    <row r="86" spans="5:5">
      <c r="E86" s="70"/>
    </row>
    <row r="87" spans="5:5">
      <c r="E87" s="70"/>
    </row>
  </sheetData>
  <mergeCells count="6">
    <mergeCell ref="D1:E1"/>
    <mergeCell ref="A3:E3"/>
    <mergeCell ref="A14:E14"/>
    <mergeCell ref="A16:B16"/>
    <mergeCell ref="A18:B18"/>
    <mergeCell ref="C18:E18"/>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workbookViewId="0">
      <pane xSplit="2" ySplit="7" topLeftCell="C8" activePane="bottomRight" state="frozen"/>
      <selection pane="topRight" activeCell="C1" sqref="C1"/>
      <selection pane="bottomLeft" activeCell="A8" sqref="A8"/>
      <selection pane="bottomRight" activeCell="F28" sqref="F28"/>
    </sheetView>
  </sheetViews>
  <sheetFormatPr defaultRowHeight="15"/>
  <cols>
    <col min="1" max="1" width="4.7109375" style="81" customWidth="1"/>
    <col min="2" max="2" width="16.7109375" style="81" customWidth="1"/>
    <col min="3" max="3" width="12.7109375" style="96" customWidth="1"/>
    <col min="4" max="4" width="6.5703125" style="97" customWidth="1"/>
    <col min="5" max="5" width="7.140625" style="97" customWidth="1"/>
    <col min="6" max="6" width="8" style="81" customWidth="1"/>
    <col min="7" max="7" width="11.42578125" style="81" customWidth="1"/>
    <col min="8" max="8" width="14.28515625" style="98" bestFit="1" customWidth="1"/>
    <col min="9" max="10" width="9.140625" style="98"/>
    <col min="11" max="11" width="11.42578125" style="98" customWidth="1"/>
    <col min="12" max="12" width="10.7109375" style="98" customWidth="1"/>
    <col min="13" max="13" width="11.5703125" style="98" customWidth="1"/>
    <col min="14" max="16384" width="9.140625" style="81"/>
  </cols>
  <sheetData>
    <row r="1" spans="1:13">
      <c r="A1" s="78"/>
      <c r="B1" s="79"/>
      <c r="C1" s="78"/>
      <c r="D1" s="78"/>
      <c r="E1" s="78"/>
      <c r="F1" s="78"/>
      <c r="G1" s="78"/>
      <c r="H1" s="78"/>
      <c r="I1" s="78"/>
      <c r="J1" s="78"/>
      <c r="K1" s="80"/>
      <c r="L1" s="80" t="s">
        <v>214</v>
      </c>
      <c r="M1" s="81"/>
    </row>
    <row r="2" spans="1:13" ht="15" customHeight="1">
      <c r="A2" s="166" t="s">
        <v>266</v>
      </c>
      <c r="B2" s="166"/>
      <c r="C2" s="166"/>
      <c r="D2" s="166"/>
      <c r="E2" s="166"/>
      <c r="F2" s="166"/>
      <c r="G2" s="166"/>
      <c r="H2" s="166"/>
      <c r="I2" s="166"/>
      <c r="J2" s="166"/>
      <c r="K2" s="166"/>
      <c r="L2" s="166"/>
      <c r="M2" s="166"/>
    </row>
    <row r="3" spans="1:13">
      <c r="A3" s="82"/>
      <c r="B3" s="82"/>
      <c r="C3" s="82"/>
      <c r="D3" s="82"/>
      <c r="E3" s="82"/>
      <c r="F3" s="82"/>
      <c r="G3" s="82"/>
      <c r="H3" s="82"/>
      <c r="I3" s="82"/>
      <c r="J3" s="82"/>
      <c r="K3" s="80"/>
      <c r="L3" s="80"/>
      <c r="M3" s="81"/>
    </row>
    <row r="4" spans="1:13">
      <c r="A4" s="83"/>
      <c r="B4" s="84"/>
      <c r="C4" s="83"/>
      <c r="D4" s="83"/>
      <c r="E4" s="83"/>
      <c r="F4" s="83"/>
      <c r="G4" s="83"/>
      <c r="H4" s="83"/>
      <c r="I4" s="83"/>
      <c r="J4" s="83"/>
      <c r="K4" s="80"/>
      <c r="L4" s="85" t="s">
        <v>267</v>
      </c>
      <c r="M4" s="81"/>
    </row>
    <row r="5" spans="1:13" ht="15" customHeight="1">
      <c r="A5" s="167" t="s">
        <v>215</v>
      </c>
      <c r="B5" s="167" t="s">
        <v>216</v>
      </c>
      <c r="C5" s="170" t="s">
        <v>217</v>
      </c>
      <c r="D5" s="173" t="s">
        <v>218</v>
      </c>
      <c r="E5" s="173" t="s">
        <v>219</v>
      </c>
      <c r="F5" s="176" t="s">
        <v>220</v>
      </c>
      <c r="G5" s="179" t="s">
        <v>221</v>
      </c>
      <c r="H5" s="182" t="s">
        <v>222</v>
      </c>
      <c r="I5" s="183"/>
      <c r="J5" s="183"/>
      <c r="K5" s="183"/>
      <c r="L5" s="183"/>
      <c r="M5" s="184"/>
    </row>
    <row r="6" spans="1:13" ht="15" customHeight="1">
      <c r="A6" s="168"/>
      <c r="B6" s="168"/>
      <c r="C6" s="171"/>
      <c r="D6" s="174"/>
      <c r="E6" s="174"/>
      <c r="F6" s="177"/>
      <c r="G6" s="180"/>
      <c r="H6" s="182" t="s">
        <v>223</v>
      </c>
      <c r="I6" s="183"/>
      <c r="J6" s="183"/>
      <c r="K6" s="183"/>
      <c r="L6" s="183"/>
      <c r="M6" s="184"/>
    </row>
    <row r="7" spans="1:13" ht="72">
      <c r="A7" s="169"/>
      <c r="B7" s="169"/>
      <c r="C7" s="172"/>
      <c r="D7" s="175"/>
      <c r="E7" s="175"/>
      <c r="F7" s="178"/>
      <c r="G7" s="181"/>
      <c r="H7" s="86" t="s">
        <v>224</v>
      </c>
      <c r="I7" s="86" t="s">
        <v>225</v>
      </c>
      <c r="J7" s="86" t="s">
        <v>226</v>
      </c>
      <c r="K7" s="86" t="s">
        <v>227</v>
      </c>
      <c r="L7" s="86" t="s">
        <v>228</v>
      </c>
      <c r="M7" s="86" t="s">
        <v>229</v>
      </c>
    </row>
    <row r="8" spans="1:13">
      <c r="A8" s="87">
        <v>1</v>
      </c>
      <c r="B8" s="88" t="s">
        <v>230</v>
      </c>
      <c r="C8" s="89"/>
      <c r="D8" s="90"/>
      <c r="E8" s="90"/>
      <c r="F8" s="91"/>
      <c r="G8" s="92"/>
      <c r="H8" s="93"/>
      <c r="I8" s="93"/>
      <c r="J8" s="93"/>
      <c r="K8" s="93"/>
      <c r="L8" s="93"/>
      <c r="M8" s="93"/>
    </row>
    <row r="9" spans="1:13">
      <c r="A9" s="87">
        <f>A8+1</f>
        <v>2</v>
      </c>
      <c r="B9" s="88" t="s">
        <v>231</v>
      </c>
      <c r="C9" s="89"/>
      <c r="D9" s="90"/>
      <c r="E9" s="90"/>
      <c r="F9" s="91"/>
      <c r="G9" s="92"/>
      <c r="H9" s="93"/>
      <c r="I9" s="93"/>
      <c r="J9" s="93"/>
      <c r="K9" s="93"/>
      <c r="L9" s="93"/>
      <c r="M9" s="93"/>
    </row>
    <row r="10" spans="1:13">
      <c r="A10" s="87">
        <f>A9+1</f>
        <v>3</v>
      </c>
      <c r="B10" s="88" t="s">
        <v>232</v>
      </c>
      <c r="C10" s="89"/>
      <c r="D10" s="90"/>
      <c r="E10" s="90"/>
      <c r="F10" s="91"/>
      <c r="G10" s="92"/>
      <c r="H10" s="93"/>
      <c r="I10" s="93"/>
      <c r="J10" s="93"/>
      <c r="K10" s="93"/>
      <c r="L10" s="93"/>
      <c r="M10" s="93"/>
    </row>
    <row r="11" spans="1:13">
      <c r="A11" s="87">
        <f>A10+1</f>
        <v>4</v>
      </c>
      <c r="B11" s="88" t="s">
        <v>233</v>
      </c>
      <c r="C11" s="89"/>
      <c r="D11" s="90"/>
      <c r="E11" s="90"/>
      <c r="F11" s="91"/>
      <c r="G11" s="92"/>
      <c r="H11" s="93"/>
      <c r="I11" s="93"/>
      <c r="J11" s="93"/>
      <c r="K11" s="93"/>
      <c r="L11" s="93"/>
      <c r="M11" s="93"/>
    </row>
    <row r="12" spans="1:13">
      <c r="A12" s="87">
        <f t="shared" ref="A12:A39" si="0">A11+1</f>
        <v>5</v>
      </c>
      <c r="B12" s="88" t="s">
        <v>234</v>
      </c>
      <c r="C12" s="89"/>
      <c r="D12" s="90"/>
      <c r="E12" s="90"/>
      <c r="F12" s="91"/>
      <c r="G12" s="92"/>
      <c r="H12" s="93"/>
      <c r="I12" s="93"/>
      <c r="J12" s="93"/>
      <c r="K12" s="93"/>
      <c r="L12" s="93"/>
      <c r="M12" s="93"/>
    </row>
    <row r="13" spans="1:13">
      <c r="A13" s="87">
        <f t="shared" si="0"/>
        <v>6</v>
      </c>
      <c r="B13" s="88" t="s">
        <v>235</v>
      </c>
      <c r="C13" s="89"/>
      <c r="D13" s="90"/>
      <c r="E13" s="90"/>
      <c r="F13" s="91"/>
      <c r="G13" s="92"/>
      <c r="H13" s="93"/>
      <c r="I13" s="93"/>
      <c r="J13" s="93"/>
      <c r="K13" s="93"/>
      <c r="L13" s="93"/>
      <c r="M13" s="93"/>
    </row>
    <row r="14" spans="1:13">
      <c r="A14" s="87">
        <f t="shared" si="0"/>
        <v>7</v>
      </c>
      <c r="B14" s="88" t="s">
        <v>236</v>
      </c>
      <c r="C14" s="89"/>
      <c r="D14" s="90"/>
      <c r="E14" s="90"/>
      <c r="F14" s="91"/>
      <c r="G14" s="92"/>
      <c r="H14" s="93"/>
      <c r="I14" s="93"/>
      <c r="J14" s="93"/>
      <c r="K14" s="93"/>
      <c r="L14" s="93"/>
      <c r="M14" s="93"/>
    </row>
    <row r="15" spans="1:13">
      <c r="A15" s="87">
        <f t="shared" si="0"/>
        <v>8</v>
      </c>
      <c r="B15" s="88" t="s">
        <v>237</v>
      </c>
      <c r="C15" s="89"/>
      <c r="D15" s="90"/>
      <c r="E15" s="90"/>
      <c r="F15" s="91"/>
      <c r="G15" s="92"/>
      <c r="H15" s="93"/>
      <c r="I15" s="93"/>
      <c r="J15" s="93"/>
      <c r="K15" s="93"/>
      <c r="L15" s="93"/>
      <c r="M15" s="93"/>
    </row>
    <row r="16" spans="1:13">
      <c r="A16" s="87">
        <f t="shared" si="0"/>
        <v>9</v>
      </c>
      <c r="B16" s="88" t="s">
        <v>238</v>
      </c>
      <c r="C16" s="89"/>
      <c r="D16" s="90"/>
      <c r="E16" s="90"/>
      <c r="F16" s="91"/>
      <c r="G16" s="92"/>
      <c r="H16" s="93"/>
      <c r="I16" s="93"/>
      <c r="J16" s="93"/>
      <c r="K16" s="93"/>
      <c r="L16" s="93"/>
      <c r="M16" s="93"/>
    </row>
    <row r="17" spans="1:13">
      <c r="A17" s="87">
        <f t="shared" si="0"/>
        <v>10</v>
      </c>
      <c r="B17" s="88" t="s">
        <v>239</v>
      </c>
      <c r="C17" s="89"/>
      <c r="D17" s="90"/>
      <c r="E17" s="90"/>
      <c r="F17" s="91"/>
      <c r="G17" s="92"/>
      <c r="H17" s="93"/>
      <c r="I17" s="93"/>
      <c r="J17" s="93"/>
      <c r="K17" s="93"/>
      <c r="L17" s="93"/>
      <c r="M17" s="93"/>
    </row>
    <row r="18" spans="1:13">
      <c r="A18" s="87">
        <f t="shared" si="0"/>
        <v>11</v>
      </c>
      <c r="B18" s="88" t="s">
        <v>240</v>
      </c>
      <c r="C18" s="89"/>
      <c r="D18" s="90"/>
      <c r="E18" s="90"/>
      <c r="F18" s="91"/>
      <c r="G18" s="92"/>
      <c r="H18" s="93"/>
      <c r="I18" s="93"/>
      <c r="J18" s="93"/>
      <c r="K18" s="93"/>
      <c r="L18" s="93"/>
      <c r="M18" s="93"/>
    </row>
    <row r="19" spans="1:13">
      <c r="A19" s="87">
        <f t="shared" si="0"/>
        <v>12</v>
      </c>
      <c r="B19" s="88" t="s">
        <v>241</v>
      </c>
      <c r="C19" s="89"/>
      <c r="D19" s="90"/>
      <c r="E19" s="90"/>
      <c r="F19" s="91"/>
      <c r="G19" s="92"/>
      <c r="H19" s="93"/>
      <c r="I19" s="93"/>
      <c r="J19" s="93"/>
      <c r="K19" s="93"/>
      <c r="L19" s="93"/>
      <c r="M19" s="93"/>
    </row>
    <row r="20" spans="1:13">
      <c r="A20" s="87">
        <f t="shared" si="0"/>
        <v>13</v>
      </c>
      <c r="B20" s="88" t="s">
        <v>242</v>
      </c>
      <c r="C20" s="89"/>
      <c r="D20" s="90"/>
      <c r="E20" s="90"/>
      <c r="F20" s="91"/>
      <c r="G20" s="92"/>
      <c r="H20" s="93"/>
      <c r="I20" s="93"/>
      <c r="J20" s="93"/>
      <c r="K20" s="93"/>
      <c r="L20" s="93"/>
      <c r="M20" s="93"/>
    </row>
    <row r="21" spans="1:13">
      <c r="A21" s="87">
        <f t="shared" si="0"/>
        <v>14</v>
      </c>
      <c r="B21" s="88" t="s">
        <v>243</v>
      </c>
      <c r="C21" s="89"/>
      <c r="D21" s="90"/>
      <c r="E21" s="90"/>
      <c r="F21" s="91"/>
      <c r="G21" s="92"/>
      <c r="H21" s="93"/>
      <c r="I21" s="93"/>
      <c r="J21" s="93"/>
      <c r="K21" s="93"/>
      <c r="L21" s="93"/>
      <c r="M21" s="93"/>
    </row>
    <row r="22" spans="1:13">
      <c r="A22" s="87">
        <f t="shared" si="0"/>
        <v>15</v>
      </c>
      <c r="B22" s="88" t="s">
        <v>244</v>
      </c>
      <c r="C22" s="89"/>
      <c r="D22" s="90"/>
      <c r="E22" s="90"/>
      <c r="F22" s="91"/>
      <c r="G22" s="92"/>
      <c r="H22" s="93"/>
      <c r="I22" s="93"/>
      <c r="J22" s="93"/>
      <c r="K22" s="93"/>
      <c r="L22" s="93"/>
      <c r="M22" s="93"/>
    </row>
    <row r="23" spans="1:13">
      <c r="A23" s="87">
        <f t="shared" si="0"/>
        <v>16</v>
      </c>
      <c r="B23" s="88" t="s">
        <v>245</v>
      </c>
      <c r="C23" s="89"/>
      <c r="D23" s="90"/>
      <c r="E23" s="90"/>
      <c r="F23" s="91"/>
      <c r="G23" s="92"/>
      <c r="H23" s="93"/>
      <c r="I23" s="93"/>
      <c r="J23" s="93"/>
      <c r="K23" s="93"/>
      <c r="L23" s="93"/>
      <c r="M23" s="93"/>
    </row>
    <row r="24" spans="1:13">
      <c r="A24" s="87">
        <f t="shared" si="0"/>
        <v>17</v>
      </c>
      <c r="B24" s="88" t="s">
        <v>246</v>
      </c>
      <c r="C24" s="89"/>
      <c r="D24" s="90"/>
      <c r="E24" s="90"/>
      <c r="F24" s="91"/>
      <c r="G24" s="92"/>
      <c r="H24" s="93"/>
      <c r="I24" s="93"/>
      <c r="J24" s="93"/>
      <c r="K24" s="93"/>
      <c r="L24" s="93"/>
      <c r="M24" s="93"/>
    </row>
    <row r="25" spans="1:13">
      <c r="A25" s="87">
        <f t="shared" si="0"/>
        <v>18</v>
      </c>
      <c r="B25" s="88" t="s">
        <v>247</v>
      </c>
      <c r="C25" s="89"/>
      <c r="D25" s="90"/>
      <c r="E25" s="90"/>
      <c r="F25" s="91"/>
      <c r="G25" s="92"/>
      <c r="H25" s="93"/>
      <c r="I25" s="93"/>
      <c r="J25" s="93"/>
      <c r="K25" s="93"/>
      <c r="L25" s="93"/>
      <c r="M25" s="93"/>
    </row>
    <row r="26" spans="1:13">
      <c r="A26" s="87">
        <f t="shared" si="0"/>
        <v>19</v>
      </c>
      <c r="B26" s="88" t="s">
        <v>248</v>
      </c>
      <c r="C26" s="89"/>
      <c r="D26" s="90"/>
      <c r="E26" s="90"/>
      <c r="F26" s="91"/>
      <c r="G26" s="92"/>
      <c r="H26" s="93"/>
      <c r="I26" s="93"/>
      <c r="J26" s="93"/>
      <c r="K26" s="93"/>
      <c r="L26" s="93"/>
      <c r="M26" s="93"/>
    </row>
    <row r="27" spans="1:13">
      <c r="A27" s="87">
        <f t="shared" si="0"/>
        <v>20</v>
      </c>
      <c r="B27" s="88" t="s">
        <v>249</v>
      </c>
      <c r="C27" s="89"/>
      <c r="D27" s="90"/>
      <c r="E27" s="90"/>
      <c r="F27" s="91"/>
      <c r="G27" s="92"/>
      <c r="H27" s="93"/>
      <c r="I27" s="93"/>
      <c r="J27" s="93"/>
      <c r="K27" s="93"/>
      <c r="L27" s="93"/>
      <c r="M27" s="93"/>
    </row>
    <row r="28" spans="1:13">
      <c r="A28" s="87">
        <f t="shared" si="0"/>
        <v>21</v>
      </c>
      <c r="B28" s="88" t="s">
        <v>250</v>
      </c>
      <c r="C28" s="89">
        <v>100080011001</v>
      </c>
      <c r="D28" s="90" t="s">
        <v>262</v>
      </c>
      <c r="E28" s="90" t="s">
        <v>263</v>
      </c>
      <c r="F28" s="91"/>
      <c r="G28" s="92">
        <v>388868</v>
      </c>
      <c r="H28" s="93"/>
      <c r="I28" s="93"/>
      <c r="J28" s="93"/>
      <c r="K28" s="93">
        <v>169700</v>
      </c>
      <c r="L28" s="93">
        <v>20000</v>
      </c>
      <c r="M28" s="93">
        <v>199168</v>
      </c>
    </row>
    <row r="29" spans="1:13">
      <c r="A29" s="87">
        <f t="shared" si="0"/>
        <v>22</v>
      </c>
      <c r="B29" s="88" t="s">
        <v>251</v>
      </c>
      <c r="C29" s="89"/>
      <c r="D29" s="90"/>
      <c r="E29" s="90"/>
      <c r="F29" s="91"/>
      <c r="G29" s="92"/>
      <c r="H29" s="93"/>
      <c r="I29" s="93"/>
      <c r="J29" s="93"/>
      <c r="K29" s="93"/>
      <c r="L29" s="93"/>
      <c r="M29" s="93"/>
    </row>
    <row r="30" spans="1:13">
      <c r="A30" s="87">
        <f t="shared" si="0"/>
        <v>23</v>
      </c>
      <c r="B30" s="88" t="s">
        <v>252</v>
      </c>
      <c r="C30" s="89"/>
      <c r="D30" s="90"/>
      <c r="E30" s="90"/>
      <c r="F30" s="91"/>
      <c r="G30" s="92"/>
      <c r="H30" s="93"/>
      <c r="I30" s="93"/>
      <c r="J30" s="93"/>
      <c r="K30" s="93"/>
      <c r="L30" s="93"/>
      <c r="M30" s="93"/>
    </row>
    <row r="31" spans="1:13">
      <c r="A31" s="87">
        <f t="shared" si="0"/>
        <v>24</v>
      </c>
      <c r="B31" s="88" t="s">
        <v>253</v>
      </c>
      <c r="C31" s="89"/>
      <c r="D31" s="90"/>
      <c r="E31" s="90"/>
      <c r="F31" s="91"/>
      <c r="G31" s="92"/>
      <c r="H31" s="93"/>
      <c r="I31" s="93"/>
      <c r="J31" s="93"/>
      <c r="K31" s="93"/>
      <c r="L31" s="93"/>
      <c r="M31" s="93"/>
    </row>
    <row r="32" spans="1:13">
      <c r="A32" s="87">
        <f t="shared" si="0"/>
        <v>25</v>
      </c>
      <c r="B32" s="88" t="s">
        <v>254</v>
      </c>
      <c r="C32" s="89"/>
      <c r="D32" s="90"/>
      <c r="E32" s="90"/>
      <c r="F32" s="91"/>
      <c r="G32" s="92"/>
      <c r="H32" s="93"/>
      <c r="I32" s="93"/>
      <c r="J32" s="93"/>
      <c r="K32" s="93"/>
      <c r="L32" s="93"/>
      <c r="M32" s="93"/>
    </row>
    <row r="33" spans="1:13">
      <c r="A33" s="87">
        <f t="shared" si="0"/>
        <v>26</v>
      </c>
      <c r="B33" s="88" t="s">
        <v>255</v>
      </c>
      <c r="C33" s="89"/>
      <c r="D33" s="90"/>
      <c r="E33" s="90"/>
      <c r="F33" s="91"/>
      <c r="G33" s="92"/>
      <c r="H33" s="93"/>
      <c r="I33" s="93"/>
      <c r="J33" s="93"/>
      <c r="K33" s="93"/>
      <c r="L33" s="93"/>
      <c r="M33" s="93"/>
    </row>
    <row r="34" spans="1:13">
      <c r="A34" s="87">
        <f t="shared" si="0"/>
        <v>27</v>
      </c>
      <c r="B34" s="88" t="s">
        <v>256</v>
      </c>
      <c r="C34" s="89"/>
      <c r="D34" s="90"/>
      <c r="E34" s="90"/>
      <c r="F34" s="91"/>
      <c r="G34" s="92"/>
      <c r="H34" s="93"/>
      <c r="I34" s="93"/>
      <c r="J34" s="93"/>
      <c r="K34" s="93"/>
      <c r="L34" s="93"/>
      <c r="M34" s="93"/>
    </row>
    <row r="35" spans="1:13">
      <c r="A35" s="87">
        <f t="shared" si="0"/>
        <v>28</v>
      </c>
      <c r="B35" s="88" t="s">
        <v>257</v>
      </c>
      <c r="C35" s="89"/>
      <c r="D35" s="90"/>
      <c r="E35" s="90"/>
      <c r="F35" s="91"/>
      <c r="G35" s="92"/>
      <c r="H35" s="93"/>
      <c r="I35" s="93"/>
      <c r="J35" s="93"/>
      <c r="K35" s="93"/>
      <c r="L35" s="93"/>
      <c r="M35" s="93"/>
    </row>
    <row r="36" spans="1:13">
      <c r="A36" s="87">
        <f t="shared" si="0"/>
        <v>29</v>
      </c>
      <c r="B36" s="88" t="s">
        <v>258</v>
      </c>
      <c r="C36" s="89"/>
      <c r="D36" s="90"/>
      <c r="E36" s="90"/>
      <c r="F36" s="91"/>
      <c r="G36" s="92"/>
      <c r="H36" s="93"/>
      <c r="I36" s="93"/>
      <c r="J36" s="93"/>
      <c r="K36" s="93"/>
      <c r="L36" s="93"/>
      <c r="M36" s="93"/>
    </row>
    <row r="37" spans="1:13">
      <c r="A37" s="87">
        <f t="shared" si="0"/>
        <v>30</v>
      </c>
      <c r="B37" s="88" t="s">
        <v>259</v>
      </c>
      <c r="C37" s="89"/>
      <c r="D37" s="90"/>
      <c r="E37" s="90"/>
      <c r="F37" s="91"/>
      <c r="G37" s="92"/>
      <c r="H37" s="93"/>
      <c r="I37" s="93"/>
      <c r="J37" s="93"/>
      <c r="K37" s="93"/>
      <c r="L37" s="93"/>
      <c r="M37" s="93"/>
    </row>
    <row r="38" spans="1:13">
      <c r="A38" s="87">
        <f t="shared" si="0"/>
        <v>31</v>
      </c>
      <c r="B38" s="88" t="s">
        <v>260</v>
      </c>
      <c r="C38" s="89"/>
      <c r="D38" s="90"/>
      <c r="E38" s="90"/>
      <c r="F38" s="91"/>
      <c r="G38" s="92"/>
      <c r="H38" s="93"/>
      <c r="I38" s="93"/>
      <c r="J38" s="93"/>
      <c r="K38" s="93"/>
      <c r="L38" s="93"/>
      <c r="M38" s="93"/>
    </row>
    <row r="39" spans="1:13">
      <c r="A39" s="87">
        <f t="shared" si="0"/>
        <v>32</v>
      </c>
      <c r="B39" s="88" t="s">
        <v>261</v>
      </c>
      <c r="C39" s="89"/>
      <c r="D39" s="90"/>
      <c r="E39" s="90"/>
      <c r="F39" s="91"/>
      <c r="G39" s="92"/>
      <c r="H39" s="93"/>
      <c r="I39" s="93"/>
      <c r="J39" s="93"/>
      <c r="K39" s="93"/>
      <c r="L39" s="93"/>
      <c r="M39" s="93"/>
    </row>
    <row r="40" spans="1:13">
      <c r="A40" s="94" t="s">
        <v>169</v>
      </c>
      <c r="B40" s="95"/>
      <c r="C40" s="89"/>
      <c r="D40" s="90"/>
      <c r="E40" s="90"/>
      <c r="F40" s="91"/>
      <c r="G40" s="92"/>
      <c r="H40" s="92"/>
      <c r="I40" s="92"/>
      <c r="J40" s="92"/>
      <c r="K40" s="92"/>
      <c r="L40" s="92"/>
      <c r="M40" s="92"/>
    </row>
    <row r="42" spans="1:13">
      <c r="C42" s="81"/>
      <c r="D42" s="81"/>
      <c r="E42" s="81"/>
      <c r="H42" s="81"/>
      <c r="I42" s="81"/>
      <c r="J42" s="81"/>
      <c r="K42" s="81"/>
      <c r="L42" s="81"/>
      <c r="M42" s="81"/>
    </row>
    <row r="43" spans="1:13">
      <c r="C43" s="81"/>
      <c r="D43" s="81"/>
      <c r="E43" s="81"/>
      <c r="H43" s="81"/>
      <c r="I43" s="81"/>
      <c r="J43" s="81"/>
      <c r="K43" s="81"/>
      <c r="L43" s="81"/>
      <c r="M43" s="81"/>
    </row>
    <row r="44" spans="1:13">
      <c r="C44" s="81"/>
      <c r="D44" s="81"/>
      <c r="E44" s="81"/>
      <c r="H44" s="81"/>
      <c r="I44" s="81"/>
      <c r="J44" s="81"/>
      <c r="K44" s="81"/>
      <c r="L44" s="81"/>
      <c r="M44" s="81"/>
    </row>
    <row r="45" spans="1:13">
      <c r="C45" s="81"/>
      <c r="D45" s="81"/>
      <c r="E45" s="81"/>
      <c r="H45" s="81"/>
      <c r="I45" s="81"/>
      <c r="J45" s="81"/>
      <c r="K45" s="81"/>
      <c r="L45" s="81"/>
      <c r="M45" s="81"/>
    </row>
  </sheetData>
  <mergeCells count="10">
    <mergeCell ref="A2:M2"/>
    <mergeCell ref="A5:A7"/>
    <mergeCell ref="B5:B7"/>
    <mergeCell ref="C5:C7"/>
    <mergeCell ref="D5:D7"/>
    <mergeCell ref="E5:E7"/>
    <mergeCell ref="F5:F7"/>
    <mergeCell ref="G5:G7"/>
    <mergeCell ref="H5:M5"/>
    <mergeCell ref="H6:M6"/>
  </mergeCells>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E15" sqref="E15"/>
    </sheetView>
  </sheetViews>
  <sheetFormatPr defaultRowHeight="15"/>
  <cols>
    <col min="1" max="1" width="25" customWidth="1"/>
    <col min="2" max="2" width="9.7109375" customWidth="1"/>
    <col min="3" max="3" width="6.140625" customWidth="1"/>
    <col min="4" max="4" width="9.140625" customWidth="1"/>
    <col min="5" max="5" width="45.85546875" customWidth="1"/>
  </cols>
  <sheetData>
    <row r="1" spans="1:5">
      <c r="A1" s="33"/>
      <c r="B1" s="35"/>
      <c r="C1" s="35"/>
      <c r="D1" s="35"/>
    </row>
    <row r="2" spans="1:5" ht="15" customHeight="1">
      <c r="A2" s="35"/>
      <c r="B2" s="35"/>
      <c r="C2" s="33"/>
      <c r="D2" s="35"/>
    </row>
    <row r="3" spans="1:5" ht="40.5" customHeight="1">
      <c r="A3" s="123" t="s">
        <v>132</v>
      </c>
      <c r="B3" s="123"/>
      <c r="C3" s="123"/>
      <c r="D3" s="123"/>
      <c r="E3" s="123"/>
    </row>
    <row r="4" spans="1:5">
      <c r="A4" s="143" t="s">
        <v>106</v>
      </c>
      <c r="B4" s="145">
        <v>1</v>
      </c>
      <c r="C4" s="141">
        <v>1183450</v>
      </c>
      <c r="D4" s="142"/>
      <c r="E4" s="149" t="s">
        <v>133</v>
      </c>
    </row>
    <row r="5" spans="1:5">
      <c r="A5" s="144"/>
      <c r="B5" s="146"/>
      <c r="C5" s="147"/>
      <c r="D5" s="148"/>
      <c r="E5" s="150"/>
    </row>
    <row r="6" spans="1:5">
      <c r="A6" s="36" t="s">
        <v>107</v>
      </c>
      <c r="B6" s="37" t="s">
        <v>108</v>
      </c>
      <c r="C6" s="133"/>
      <c r="D6" s="134"/>
      <c r="E6" s="20"/>
    </row>
    <row r="7" spans="1:5">
      <c r="A7" s="42" t="s">
        <v>109</v>
      </c>
      <c r="B7" s="41"/>
      <c r="C7" s="133"/>
      <c r="D7" s="134"/>
      <c r="E7" s="20"/>
    </row>
    <row r="8" spans="1:5">
      <c r="A8" s="39" t="s">
        <v>136</v>
      </c>
      <c r="B8" s="41">
        <v>3</v>
      </c>
      <c r="C8" s="133">
        <v>27450</v>
      </c>
      <c r="D8" s="134"/>
      <c r="E8" s="20"/>
    </row>
    <row r="9" spans="1:5">
      <c r="A9" s="39" t="s">
        <v>111</v>
      </c>
      <c r="B9" s="41">
        <v>4</v>
      </c>
      <c r="C9" s="133"/>
      <c r="D9" s="134"/>
      <c r="E9" s="20"/>
    </row>
    <row r="10" spans="1:5" ht="30">
      <c r="A10" s="39" t="s">
        <v>135</v>
      </c>
      <c r="B10" s="41">
        <v>5</v>
      </c>
      <c r="C10" s="133">
        <v>606000</v>
      </c>
      <c r="D10" s="134"/>
      <c r="E10" s="32" t="s">
        <v>138</v>
      </c>
    </row>
    <row r="11" spans="1:5">
      <c r="A11" s="39" t="s">
        <v>113</v>
      </c>
      <c r="B11" s="41"/>
      <c r="C11" s="133"/>
      <c r="D11" s="134"/>
      <c r="E11" s="20"/>
    </row>
    <row r="12" spans="1:5">
      <c r="A12" s="36" t="s">
        <v>114</v>
      </c>
      <c r="B12" s="41">
        <v>6</v>
      </c>
      <c r="C12" s="133"/>
      <c r="D12" s="134"/>
      <c r="E12" s="20"/>
    </row>
    <row r="13" spans="1:5">
      <c r="A13" s="36" t="s">
        <v>115</v>
      </c>
      <c r="B13" s="41">
        <v>7</v>
      </c>
      <c r="C13" s="133"/>
      <c r="D13" s="134"/>
      <c r="E13" s="20"/>
    </row>
    <row r="14" spans="1:5">
      <c r="A14" s="36" t="s">
        <v>116</v>
      </c>
      <c r="B14" s="41">
        <v>8</v>
      </c>
      <c r="C14" s="133"/>
      <c r="D14" s="134"/>
      <c r="E14" s="20"/>
    </row>
    <row r="15" spans="1:5" ht="45.75" customHeight="1">
      <c r="A15" s="50" t="s">
        <v>117</v>
      </c>
      <c r="B15" s="51">
        <v>9</v>
      </c>
      <c r="C15" s="141">
        <v>505000</v>
      </c>
      <c r="D15" s="142"/>
      <c r="E15" s="32" t="s">
        <v>139</v>
      </c>
    </row>
    <row r="16" spans="1:5">
      <c r="A16" s="36" t="s">
        <v>118</v>
      </c>
      <c r="B16" s="41">
        <v>10</v>
      </c>
      <c r="C16" s="132"/>
      <c r="D16" s="132"/>
      <c r="E16" s="49"/>
    </row>
    <row r="17" spans="1:5">
      <c r="A17" s="46"/>
      <c r="B17" s="47"/>
      <c r="C17" s="48"/>
      <c r="D17" s="48"/>
      <c r="E17" s="45"/>
    </row>
    <row r="18" spans="1:5">
      <c r="A18" s="46" t="s">
        <v>137</v>
      </c>
      <c r="B18" s="47"/>
      <c r="C18" s="48"/>
      <c r="D18" s="48"/>
      <c r="E18" s="45"/>
    </row>
    <row r="19" spans="1:5">
      <c r="A19" s="46"/>
      <c r="B19" s="47"/>
      <c r="C19" s="48"/>
      <c r="D19" s="48"/>
      <c r="E19" s="45"/>
    </row>
    <row r="20" spans="1:5">
      <c r="A20" s="46"/>
      <c r="B20" s="47"/>
      <c r="C20" s="48"/>
      <c r="D20" s="48"/>
      <c r="E20" s="45"/>
    </row>
    <row r="21" spans="1:5">
      <c r="A21" s="46"/>
      <c r="B21" s="47"/>
      <c r="C21" s="48"/>
      <c r="D21" s="48"/>
      <c r="E21" s="45"/>
    </row>
    <row r="22" spans="1:5">
      <c r="A22" s="46"/>
      <c r="B22" s="47"/>
      <c r="C22" s="48"/>
      <c r="D22" s="48"/>
      <c r="E22" s="45"/>
    </row>
    <row r="23" spans="1:5" ht="27" customHeight="1">
      <c r="A23" s="140" t="s">
        <v>128</v>
      </c>
      <c r="B23" s="140"/>
      <c r="C23" s="140"/>
      <c r="D23" s="140"/>
    </row>
    <row r="24" spans="1:5" ht="21" customHeight="1">
      <c r="A24" s="139" t="s">
        <v>129</v>
      </c>
      <c r="B24" s="139"/>
      <c r="C24" s="139"/>
      <c r="D24" s="139"/>
    </row>
    <row r="25" spans="1:5" ht="15.75">
      <c r="A25" s="135" t="s">
        <v>134</v>
      </c>
      <c r="B25" s="135"/>
      <c r="C25" s="135"/>
      <c r="D25" s="135"/>
    </row>
  </sheetData>
  <mergeCells count="19">
    <mergeCell ref="A3:E3"/>
    <mergeCell ref="A4:A5"/>
    <mergeCell ref="B4:B5"/>
    <mergeCell ref="C4:D5"/>
    <mergeCell ref="E4:E5"/>
    <mergeCell ref="C7:D7"/>
    <mergeCell ref="C6:D6"/>
    <mergeCell ref="A23:D23"/>
    <mergeCell ref="A24:D24"/>
    <mergeCell ref="A25:D25"/>
    <mergeCell ref="C16:D16"/>
    <mergeCell ref="C15:D15"/>
    <mergeCell ref="C14:D14"/>
    <mergeCell ref="C13:D13"/>
    <mergeCell ref="C12:D12"/>
    <mergeCell ref="C11:D11"/>
    <mergeCell ref="C10:D10"/>
    <mergeCell ref="C9:D9"/>
    <mergeCell ref="C8:D8"/>
  </mergeCells>
  <pageMargins left="0.25" right="0.25" top="0.75" bottom="0.75" header="0.3" footer="0.3"/>
  <pageSetup orientation="portrait" verticalDpi="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7"/>
  <sheetViews>
    <sheetView workbookViewId="0">
      <selection activeCell="C39" sqref="C39"/>
    </sheetView>
  </sheetViews>
  <sheetFormatPr defaultRowHeight="15"/>
  <cols>
    <col min="1" max="1" width="53.7109375" customWidth="1"/>
    <col min="2" max="2" width="12" customWidth="1"/>
    <col min="3" max="3" width="12.28515625" customWidth="1"/>
    <col min="4" max="4" width="14.28515625" customWidth="1"/>
    <col min="5" max="5" width="12.140625" customWidth="1"/>
    <col min="7" max="7" width="4.28515625" customWidth="1"/>
    <col min="8" max="8" width="13.140625" customWidth="1"/>
  </cols>
  <sheetData>
    <row r="2" spans="1:8" ht="15.75">
      <c r="A2" s="120" t="s">
        <v>302</v>
      </c>
      <c r="B2" s="120"/>
      <c r="C2" s="120"/>
      <c r="D2" s="120"/>
      <c r="E2" s="120"/>
    </row>
    <row r="3" spans="1:8">
      <c r="A3" s="3"/>
      <c r="B3" s="4"/>
      <c r="C3" s="4"/>
      <c r="D3" s="4"/>
    </row>
    <row r="4" spans="1:8">
      <c r="A4" s="66" t="s">
        <v>82</v>
      </c>
      <c r="B4" s="4"/>
      <c r="C4" s="4"/>
      <c r="D4" s="163" t="s">
        <v>303</v>
      </c>
      <c r="E4" s="163"/>
    </row>
    <row r="5" spans="1:8" ht="31.5">
      <c r="A5" s="19" t="s">
        <v>78</v>
      </c>
      <c r="B5" s="2" t="s">
        <v>79</v>
      </c>
      <c r="C5" s="2" t="s">
        <v>80</v>
      </c>
      <c r="D5" s="1" t="s">
        <v>199</v>
      </c>
      <c r="E5" s="28" t="s">
        <v>69</v>
      </c>
    </row>
    <row r="6" spans="1:8">
      <c r="A6" s="9" t="s">
        <v>1</v>
      </c>
      <c r="B6" s="2">
        <v>0</v>
      </c>
      <c r="C6" s="2">
        <v>0</v>
      </c>
      <c r="D6" s="1"/>
      <c r="E6" s="20"/>
    </row>
    <row r="7" spans="1:8">
      <c r="A7" s="10" t="s">
        <v>2</v>
      </c>
      <c r="B7" s="5">
        <v>137809200</v>
      </c>
      <c r="C7" s="5">
        <v>122442541</v>
      </c>
      <c r="D7" s="5">
        <f>SUM(B7-C7)</f>
        <v>15366659</v>
      </c>
      <c r="E7" s="20"/>
      <c r="G7" t="s">
        <v>264</v>
      </c>
    </row>
    <row r="8" spans="1:8">
      <c r="A8" s="10" t="s">
        <v>3</v>
      </c>
      <c r="B8" s="5">
        <v>137809200</v>
      </c>
      <c r="C8" s="5">
        <v>122442541</v>
      </c>
      <c r="D8" s="5">
        <f t="shared" ref="D8:D9" si="0">SUM(B8-C8)</f>
        <v>15366659</v>
      </c>
      <c r="E8" s="5"/>
    </row>
    <row r="9" spans="1:8">
      <c r="A9" s="10" t="s">
        <v>4</v>
      </c>
      <c r="B9" s="5">
        <f>+B10+B15+B21+B26+B33+B36+B40+B44+B53</f>
        <v>137809200</v>
      </c>
      <c r="C9" s="5">
        <f>+C10+C15+C21+C26+C33+C36+C40+C44+C53</f>
        <v>122442541</v>
      </c>
      <c r="D9" s="5">
        <f t="shared" si="0"/>
        <v>15366659</v>
      </c>
      <c r="E9" s="5"/>
    </row>
    <row r="10" spans="1:8">
      <c r="A10" s="10" t="s">
        <v>5</v>
      </c>
      <c r="B10" s="5">
        <f>+SUM(B11:B14)</f>
        <v>105803600</v>
      </c>
      <c r="C10" s="5">
        <f>+SUM(C11:C14)</f>
        <v>96038489</v>
      </c>
      <c r="D10" s="5">
        <f>+SUM(D11:D14)</f>
        <v>9765111</v>
      </c>
      <c r="E10" s="104"/>
    </row>
    <row r="11" spans="1:8" ht="18" customHeight="1">
      <c r="A11" s="11" t="s">
        <v>6</v>
      </c>
      <c r="B11" s="6">
        <v>68214000</v>
      </c>
      <c r="C11" s="6">
        <v>92128689</v>
      </c>
      <c r="D11" s="16">
        <f>SUM(B11-C11)</f>
        <v>-23914689</v>
      </c>
      <c r="E11" s="104"/>
    </row>
    <row r="12" spans="1:8">
      <c r="A12" s="11" t="s">
        <v>7</v>
      </c>
      <c r="B12" s="6">
        <v>4199200</v>
      </c>
      <c r="C12" s="6">
        <v>3909800</v>
      </c>
      <c r="D12" s="16">
        <f t="shared" ref="D12:D14" si="1">SUM(B12-C12)</f>
        <v>289400</v>
      </c>
      <c r="E12" s="104"/>
    </row>
    <row r="13" spans="1:8">
      <c r="A13" s="11" t="s">
        <v>8</v>
      </c>
      <c r="B13" s="6">
        <v>12281200</v>
      </c>
      <c r="C13" s="6"/>
      <c r="D13" s="16">
        <f t="shared" si="1"/>
        <v>12281200</v>
      </c>
      <c r="E13" s="104"/>
    </row>
    <row r="14" spans="1:8">
      <c r="A14" s="68" t="s">
        <v>195</v>
      </c>
      <c r="B14" s="6">
        <v>21109200</v>
      </c>
      <c r="C14" s="6">
        <v>0</v>
      </c>
      <c r="D14" s="16">
        <f t="shared" si="1"/>
        <v>21109200</v>
      </c>
      <c r="E14" s="104"/>
    </row>
    <row r="15" spans="1:8">
      <c r="A15" s="10" t="s">
        <v>10</v>
      </c>
      <c r="B15" s="5">
        <v>12696400</v>
      </c>
      <c r="C15" s="5">
        <v>10676463</v>
      </c>
      <c r="D15" s="5">
        <f>SUM(B15-C15)</f>
        <v>2019937</v>
      </c>
      <c r="E15" s="20"/>
      <c r="H15" s="5">
        <v>3471722</v>
      </c>
    </row>
    <row r="16" spans="1:8">
      <c r="A16" s="11" t="s">
        <v>11</v>
      </c>
      <c r="B16" s="63">
        <f>B15*100/11*7%</f>
        <v>8079527.2727272743</v>
      </c>
      <c r="C16" s="63">
        <f>C15*100/11*7%</f>
        <v>6794112.8181818193</v>
      </c>
      <c r="D16" s="16">
        <f t="shared" ref="D16:D20" si="2">SUM(B16-C16)</f>
        <v>1285414.4545454551</v>
      </c>
      <c r="E16" s="20"/>
      <c r="H16" s="63">
        <f>H15*100/12*8%</f>
        <v>2314481.3333333335</v>
      </c>
    </row>
    <row r="17" spans="1:8">
      <c r="A17" s="11" t="s">
        <v>12</v>
      </c>
      <c r="B17" s="63">
        <f>B15*100/11*0.8%</f>
        <v>923374.54545454553</v>
      </c>
      <c r="C17" s="63">
        <f>C15*100/11*0.8%</f>
        <v>776470.03636363638</v>
      </c>
      <c r="D17" s="16">
        <f t="shared" si="2"/>
        <v>146904.50909090915</v>
      </c>
      <c r="E17" s="20"/>
      <c r="H17" s="63">
        <f>H15*100/12*1%</f>
        <v>289310.16666666669</v>
      </c>
    </row>
    <row r="18" spans="1:8">
      <c r="A18" s="11" t="s">
        <v>13</v>
      </c>
      <c r="B18" s="63">
        <f>B15*100/11*1%</f>
        <v>1154218.1818181819</v>
      </c>
      <c r="C18" s="63">
        <f>C15*100/11*1%</f>
        <v>970587.54545454553</v>
      </c>
      <c r="D18" s="16">
        <f t="shared" si="2"/>
        <v>183630.63636363635</v>
      </c>
      <c r="E18" s="20"/>
      <c r="H18" s="63">
        <f>H15*100/12*0.8%</f>
        <v>231448.13333333336</v>
      </c>
    </row>
    <row r="19" spans="1:8">
      <c r="A19" s="11" t="s">
        <v>14</v>
      </c>
      <c r="B19" s="63">
        <f>B15*100/11*0.2%</f>
        <v>230843.63636363638</v>
      </c>
      <c r="C19" s="63">
        <f>C15*100/11*0.2%</f>
        <v>194117.50909090909</v>
      </c>
      <c r="D19" s="16">
        <f t="shared" si="2"/>
        <v>36726.127272727288</v>
      </c>
      <c r="E19" s="20"/>
      <c r="H19" s="63">
        <f>H15*100/12*0.2%</f>
        <v>57862.03333333334</v>
      </c>
    </row>
    <row r="20" spans="1:8">
      <c r="A20" s="11" t="s">
        <v>15</v>
      </c>
      <c r="B20" s="63">
        <f>B15*100/11*2%</f>
        <v>2308436.3636363638</v>
      </c>
      <c r="C20" s="63">
        <f>C15*100/11*2%</f>
        <v>1941175.0909090911</v>
      </c>
      <c r="D20" s="16">
        <f t="shared" si="2"/>
        <v>367261.27272727271</v>
      </c>
      <c r="E20" s="20"/>
      <c r="H20" s="63">
        <f>H15*100/12*2%</f>
        <v>578620.33333333337</v>
      </c>
    </row>
    <row r="21" spans="1:8">
      <c r="A21" s="10" t="s">
        <v>16</v>
      </c>
      <c r="B21" s="5">
        <f>SUM(B22+B23+B24+B25)</f>
        <v>5092000</v>
      </c>
      <c r="C21" s="5">
        <f t="shared" ref="C21:D21" si="3">SUM(C22+C23+C24+C25)</f>
        <v>5035114</v>
      </c>
      <c r="D21" s="5">
        <f t="shared" si="3"/>
        <v>56886</v>
      </c>
      <c r="E21" s="20"/>
      <c r="H21" s="116"/>
    </row>
    <row r="22" spans="1:8" ht="12.75" customHeight="1">
      <c r="A22" s="11" t="s">
        <v>17</v>
      </c>
      <c r="B22" s="6">
        <v>426000</v>
      </c>
      <c r="C22" s="6">
        <v>624360</v>
      </c>
      <c r="D22" s="16">
        <f>SUM(B22-C22)</f>
        <v>-198360</v>
      </c>
      <c r="E22" s="110"/>
    </row>
    <row r="23" spans="1:8" ht="18.75" customHeight="1">
      <c r="A23" s="11" t="s">
        <v>18</v>
      </c>
      <c r="B23" s="6">
        <v>4476000</v>
      </c>
      <c r="C23" s="6">
        <v>4103800</v>
      </c>
      <c r="D23" s="16">
        <f t="shared" ref="D23:D25" si="4">SUM(B23-C23)</f>
        <v>372200</v>
      </c>
      <c r="E23" s="110"/>
    </row>
    <row r="24" spans="1:8">
      <c r="A24" s="11" t="s">
        <v>19</v>
      </c>
      <c r="B24" s="6">
        <v>190000</v>
      </c>
      <c r="C24" s="6">
        <v>306954</v>
      </c>
      <c r="D24" s="16">
        <f t="shared" si="4"/>
        <v>-116954</v>
      </c>
      <c r="E24" s="110"/>
    </row>
    <row r="25" spans="1:8">
      <c r="A25" s="11" t="s">
        <v>20</v>
      </c>
      <c r="B25" s="8"/>
      <c r="C25" s="6"/>
      <c r="D25" s="16">
        <f t="shared" si="4"/>
        <v>0</v>
      </c>
      <c r="E25" s="110"/>
    </row>
    <row r="26" spans="1:8">
      <c r="A26" s="10" t="s">
        <v>21</v>
      </c>
      <c r="B26" s="5">
        <f>+SUM(B27:B32)</f>
        <v>3494800</v>
      </c>
      <c r="C26" s="5">
        <f>+SUM(C27:C32)</f>
        <v>3469815</v>
      </c>
      <c r="D26" s="5">
        <f>+SUM(D27:D32)</f>
        <v>24985</v>
      </c>
      <c r="E26" s="20"/>
    </row>
    <row r="27" spans="1:8">
      <c r="A27" s="11" t="s">
        <v>22</v>
      </c>
      <c r="B27" s="6">
        <v>1166800</v>
      </c>
      <c r="C27" s="6">
        <v>920940</v>
      </c>
      <c r="D27" s="16">
        <f>SUM(B27-C27)</f>
        <v>245860</v>
      </c>
      <c r="E27" s="20"/>
    </row>
    <row r="28" spans="1:8">
      <c r="A28" s="11" t="s">
        <v>23</v>
      </c>
      <c r="B28" s="6">
        <v>833200</v>
      </c>
      <c r="C28" s="6">
        <v>993240</v>
      </c>
      <c r="D28" s="16">
        <f t="shared" ref="D28:D32" si="5">SUM(B28-C28)</f>
        <v>-160040</v>
      </c>
      <c r="E28" s="20"/>
    </row>
    <row r="29" spans="1:8">
      <c r="A29" s="11" t="s">
        <v>24</v>
      </c>
      <c r="B29" s="6">
        <v>915600</v>
      </c>
      <c r="C29" s="6">
        <v>1026135</v>
      </c>
      <c r="D29" s="16">
        <f t="shared" si="5"/>
        <v>-110535</v>
      </c>
      <c r="E29" s="20"/>
    </row>
    <row r="30" spans="1:8">
      <c r="A30" s="11" t="s">
        <v>25</v>
      </c>
      <c r="B30" s="6"/>
      <c r="C30" s="6"/>
      <c r="D30" s="16">
        <f t="shared" si="5"/>
        <v>0</v>
      </c>
      <c r="E30" s="20"/>
    </row>
    <row r="31" spans="1:8">
      <c r="A31" s="11" t="s">
        <v>26</v>
      </c>
      <c r="B31" s="8">
        <v>246000</v>
      </c>
      <c r="C31" s="6">
        <v>0</v>
      </c>
      <c r="D31" s="16">
        <f t="shared" si="5"/>
        <v>246000</v>
      </c>
      <c r="E31" s="20"/>
    </row>
    <row r="32" spans="1:8">
      <c r="A32" s="11" t="s">
        <v>27</v>
      </c>
      <c r="B32" s="6">
        <v>333200</v>
      </c>
      <c r="C32" s="6">
        <v>529500</v>
      </c>
      <c r="D32" s="16">
        <f t="shared" si="5"/>
        <v>-196300</v>
      </c>
      <c r="E32" s="20"/>
    </row>
    <row r="33" spans="1:5">
      <c r="A33" s="10" t="s">
        <v>28</v>
      </c>
      <c r="B33" s="5">
        <f>+SUM(B34:B35)</f>
        <v>0</v>
      </c>
      <c r="C33" s="5">
        <f>+SUM(C34:C35)</f>
        <v>0</v>
      </c>
      <c r="D33" s="5">
        <f>+SUM(D34:D35)</f>
        <v>0</v>
      </c>
      <c r="E33" s="20"/>
    </row>
    <row r="34" spans="1:5">
      <c r="A34" s="11" t="s">
        <v>29</v>
      </c>
      <c r="B34" s="6"/>
      <c r="C34" s="6"/>
      <c r="D34" s="16"/>
      <c r="E34" s="20"/>
    </row>
    <row r="35" spans="1:5">
      <c r="A35" s="11" t="s">
        <v>30</v>
      </c>
      <c r="B35" s="6"/>
      <c r="C35" s="6"/>
      <c r="D35" s="16"/>
      <c r="E35" s="20"/>
    </row>
    <row r="36" spans="1:5">
      <c r="A36" s="10" t="s">
        <v>31</v>
      </c>
      <c r="B36" s="5">
        <f>+SUM(B37:B39)</f>
        <v>1250000</v>
      </c>
      <c r="C36" s="5">
        <f>+SUM(C37:C39)</f>
        <v>5000</v>
      </c>
      <c r="D36" s="5">
        <f>+SUM(D37:D39)</f>
        <v>0</v>
      </c>
      <c r="E36" s="20"/>
    </row>
    <row r="37" spans="1:5">
      <c r="A37" s="11" t="s">
        <v>32</v>
      </c>
      <c r="B37" s="6"/>
      <c r="C37" s="6"/>
      <c r="D37" s="16"/>
      <c r="E37" s="20"/>
    </row>
    <row r="38" spans="1:5">
      <c r="A38" s="11" t="s">
        <v>33</v>
      </c>
      <c r="B38" s="6"/>
      <c r="C38" s="6"/>
      <c r="D38" s="16"/>
      <c r="E38" s="20"/>
    </row>
    <row r="39" spans="1:5">
      <c r="A39" s="11" t="s">
        <v>34</v>
      </c>
      <c r="B39" s="6">
        <v>1250000</v>
      </c>
      <c r="C39" s="6">
        <v>5000</v>
      </c>
      <c r="D39" s="16"/>
      <c r="E39" s="20"/>
    </row>
    <row r="40" spans="1:5">
      <c r="A40" s="10" t="s">
        <v>35</v>
      </c>
      <c r="B40" s="5">
        <f>+SUM(B41:B43)</f>
        <v>1500000</v>
      </c>
      <c r="C40" s="5">
        <f>+SUM(C41:C43)</f>
        <v>666500</v>
      </c>
      <c r="D40" s="5">
        <f>+SUM(D41:D43)</f>
        <v>833500</v>
      </c>
      <c r="E40" s="20"/>
    </row>
    <row r="41" spans="1:5">
      <c r="A41" s="11" t="s">
        <v>36</v>
      </c>
      <c r="B41" s="6"/>
      <c r="C41" s="6"/>
      <c r="D41" s="16"/>
      <c r="E41" s="20"/>
    </row>
    <row r="42" spans="1:5">
      <c r="A42" s="11" t="s">
        <v>37</v>
      </c>
      <c r="B42" s="6">
        <v>1500000</v>
      </c>
      <c r="C42" s="6">
        <v>666500</v>
      </c>
      <c r="D42" s="16">
        <f>SUM(B42-C42)</f>
        <v>833500</v>
      </c>
      <c r="E42" s="20"/>
    </row>
    <row r="43" spans="1:5">
      <c r="A43" s="11" t="s">
        <v>38</v>
      </c>
      <c r="B43" s="6"/>
      <c r="C43" s="6"/>
      <c r="D43" s="16"/>
      <c r="E43" s="20"/>
    </row>
    <row r="44" spans="1:5">
      <c r="A44" s="10" t="s">
        <v>39</v>
      </c>
      <c r="B44" s="5">
        <f>+SUM(B45:B52)</f>
        <v>5805600</v>
      </c>
      <c r="C44" s="5">
        <f>+SUM(C45:C52)</f>
        <v>5033644</v>
      </c>
      <c r="D44" s="5">
        <f>+SUM(D45:D52)</f>
        <v>771956</v>
      </c>
      <c r="E44" s="20"/>
    </row>
    <row r="45" spans="1:5">
      <c r="A45" s="11" t="s">
        <v>40</v>
      </c>
      <c r="B45" s="8">
        <v>400000</v>
      </c>
      <c r="C45" s="6">
        <v>0</v>
      </c>
      <c r="D45" s="16">
        <f>SUM(B45-C45)</f>
        <v>400000</v>
      </c>
      <c r="E45" s="20"/>
    </row>
    <row r="46" spans="1:5">
      <c r="A46" s="11" t="s">
        <v>41</v>
      </c>
      <c r="B46" s="8">
        <v>350000</v>
      </c>
      <c r="C46" s="6"/>
      <c r="D46" s="16">
        <f t="shared" ref="D46:D59" si="6">SUM(B46-C46)</f>
        <v>350000</v>
      </c>
      <c r="E46" s="20"/>
    </row>
    <row r="47" spans="1:5">
      <c r="A47" s="12" t="s">
        <v>42</v>
      </c>
      <c r="B47" s="7">
        <v>4840000</v>
      </c>
      <c r="C47" s="6">
        <v>4840000</v>
      </c>
      <c r="D47" s="16">
        <f t="shared" si="6"/>
        <v>0</v>
      </c>
      <c r="E47" s="30"/>
    </row>
    <row r="48" spans="1:5">
      <c r="A48" s="11" t="s">
        <v>43</v>
      </c>
      <c r="B48" s="8">
        <v>0</v>
      </c>
      <c r="C48" s="6"/>
      <c r="D48" s="16">
        <f t="shared" si="6"/>
        <v>0</v>
      </c>
      <c r="E48" s="20"/>
    </row>
    <row r="49" spans="1:5">
      <c r="A49" s="11" t="s">
        <v>44</v>
      </c>
      <c r="B49" s="7">
        <v>192000</v>
      </c>
      <c r="C49" s="6">
        <v>170044</v>
      </c>
      <c r="D49" s="16">
        <f t="shared" si="6"/>
        <v>21956</v>
      </c>
      <c r="E49" s="20"/>
    </row>
    <row r="50" spans="1:5">
      <c r="A50" s="11" t="s">
        <v>45</v>
      </c>
      <c r="B50" s="7">
        <v>23600</v>
      </c>
      <c r="C50" s="6">
        <v>23600</v>
      </c>
      <c r="D50" s="16">
        <f t="shared" si="6"/>
        <v>0</v>
      </c>
      <c r="E50" s="20"/>
    </row>
    <row r="51" spans="1:5">
      <c r="A51" s="11" t="s">
        <v>50</v>
      </c>
      <c r="B51" s="8"/>
      <c r="C51" s="6"/>
      <c r="D51" s="16">
        <f t="shared" si="6"/>
        <v>0</v>
      </c>
      <c r="E51" s="20"/>
    </row>
    <row r="52" spans="1:5">
      <c r="A52" s="26" t="s">
        <v>47</v>
      </c>
      <c r="B52" s="8"/>
      <c r="C52" s="6"/>
      <c r="D52" s="16">
        <f t="shared" si="6"/>
        <v>0</v>
      </c>
      <c r="E52" s="20"/>
    </row>
    <row r="53" spans="1:5">
      <c r="A53" s="10" t="s">
        <v>48</v>
      </c>
      <c r="B53" s="5">
        <f>+SUM(B54:B55)</f>
        <v>2166800</v>
      </c>
      <c r="C53" s="5">
        <f>+SUM(C54:C55)</f>
        <v>1517516</v>
      </c>
      <c r="D53" s="16">
        <f t="shared" si="6"/>
        <v>649284</v>
      </c>
      <c r="E53" s="20"/>
    </row>
    <row r="54" spans="1:5">
      <c r="A54" s="11" t="s">
        <v>49</v>
      </c>
      <c r="B54" s="6">
        <v>1500000</v>
      </c>
      <c r="C54" s="6">
        <v>1062016</v>
      </c>
      <c r="D54" s="16" t="s">
        <v>268</v>
      </c>
      <c r="E54" s="20"/>
    </row>
    <row r="55" spans="1:5">
      <c r="A55" s="11" t="s">
        <v>50</v>
      </c>
      <c r="B55" s="6">
        <v>666800</v>
      </c>
      <c r="C55" s="6">
        <v>455500</v>
      </c>
      <c r="D55" s="16"/>
      <c r="E55" s="20"/>
    </row>
    <row r="56" spans="1:5">
      <c r="A56" s="10" t="s">
        <v>51</v>
      </c>
      <c r="B56" s="5" t="str">
        <f>+B58</f>
        <v>0.0.</v>
      </c>
      <c r="C56" s="5">
        <f>+SUM(C58)</f>
        <v>0</v>
      </c>
      <c r="D56" s="16">
        <v>0</v>
      </c>
      <c r="E56" s="20"/>
    </row>
    <row r="57" spans="1:5">
      <c r="A57" s="10" t="s">
        <v>52</v>
      </c>
      <c r="B57" s="5" t="str">
        <f>+B58</f>
        <v>0.0.</v>
      </c>
      <c r="C57" s="5">
        <f>+C58</f>
        <v>0</v>
      </c>
      <c r="D57" s="16">
        <v>0</v>
      </c>
      <c r="E57" s="20"/>
    </row>
    <row r="58" spans="1:5">
      <c r="A58" s="11" t="s">
        <v>53</v>
      </c>
      <c r="B58" s="8" t="s">
        <v>131</v>
      </c>
      <c r="C58" s="6">
        <v>0</v>
      </c>
      <c r="D58" s="16">
        <v>0</v>
      </c>
      <c r="E58" s="20"/>
    </row>
    <row r="59" spans="1:5">
      <c r="A59" s="10" t="s">
        <v>54</v>
      </c>
      <c r="B59" s="5">
        <f>+B60</f>
        <v>0</v>
      </c>
      <c r="C59" s="5">
        <f>+C60</f>
        <v>0</v>
      </c>
      <c r="D59" s="16">
        <f t="shared" si="6"/>
        <v>0</v>
      </c>
      <c r="E59" s="20"/>
    </row>
    <row r="60" spans="1:5">
      <c r="A60" s="10" t="s">
        <v>55</v>
      </c>
      <c r="B60" s="5">
        <f>+SUM(B61:B63)</f>
        <v>0</v>
      </c>
      <c r="C60" s="5">
        <f>+SUM(C61:C63)</f>
        <v>0</v>
      </c>
      <c r="D60" s="5">
        <f>+SUM(D61:D63)</f>
        <v>0</v>
      </c>
      <c r="E60" s="20"/>
    </row>
    <row r="61" spans="1:5">
      <c r="A61" s="11" t="s">
        <v>56</v>
      </c>
      <c r="B61" s="8"/>
      <c r="C61" s="13"/>
      <c r="D61" s="16"/>
      <c r="E61" s="20"/>
    </row>
    <row r="62" spans="1:5">
      <c r="A62" s="12" t="s">
        <v>57</v>
      </c>
      <c r="B62" s="8"/>
      <c r="C62" s="13"/>
      <c r="D62" s="16"/>
      <c r="E62" s="20"/>
    </row>
    <row r="63" spans="1:5">
      <c r="A63" s="27" t="s">
        <v>58</v>
      </c>
      <c r="B63" s="8"/>
      <c r="C63" s="22"/>
      <c r="D63" s="16"/>
      <c r="E63" s="20"/>
    </row>
    <row r="64" spans="1:5">
      <c r="A64" s="10" t="s">
        <v>59</v>
      </c>
      <c r="B64" s="14">
        <f>SUM(B65+B67)</f>
        <v>138062544</v>
      </c>
      <c r="C64" s="14">
        <f>SUM(C65+C67)</f>
        <v>122442541</v>
      </c>
      <c r="D64" s="5">
        <f>+B64-C64</f>
        <v>15620003</v>
      </c>
      <c r="E64" s="20"/>
    </row>
    <row r="65" spans="1:5">
      <c r="A65" s="10" t="s">
        <v>60</v>
      </c>
      <c r="B65" s="14">
        <f>+B66</f>
        <v>137809200</v>
      </c>
      <c r="C65" s="14">
        <f>+C66</f>
        <v>122442541</v>
      </c>
      <c r="D65" s="14">
        <f>+D66</f>
        <v>15366659</v>
      </c>
      <c r="E65" s="20"/>
    </row>
    <row r="66" spans="1:5">
      <c r="A66" s="11" t="s">
        <v>61</v>
      </c>
      <c r="B66" s="15">
        <v>137809200</v>
      </c>
      <c r="C66" s="15">
        <f>SUM(C10+C15+C21+C26+C36+C40+C44+C53)</f>
        <v>122442541</v>
      </c>
      <c r="D66" s="16">
        <f>SUM(B66-C66)</f>
        <v>15366659</v>
      </c>
      <c r="E66" s="20"/>
    </row>
    <row r="67" spans="1:5">
      <c r="A67" s="10" t="s">
        <v>62</v>
      </c>
      <c r="B67" s="14">
        <v>253344</v>
      </c>
      <c r="C67" s="14"/>
      <c r="D67" s="14"/>
      <c r="E67" s="20"/>
    </row>
    <row r="68" spans="1:5">
      <c r="A68" s="24" t="s">
        <v>63</v>
      </c>
      <c r="B68" s="15"/>
      <c r="C68" s="15"/>
      <c r="D68" s="15">
        <f>SUM(B68-C68)</f>
        <v>0</v>
      </c>
      <c r="E68" s="20"/>
    </row>
    <row r="69" spans="1:5">
      <c r="A69" s="24" t="s">
        <v>70</v>
      </c>
      <c r="B69" s="6"/>
      <c r="C69" s="13">
        <v>0</v>
      </c>
      <c r="D69" s="5"/>
      <c r="E69" s="20"/>
    </row>
    <row r="70" spans="1:5">
      <c r="A70" s="55" t="s">
        <v>150</v>
      </c>
      <c r="B70" s="6">
        <v>145384</v>
      </c>
      <c r="C70" s="13"/>
      <c r="D70" s="5"/>
      <c r="E70" s="20"/>
    </row>
    <row r="71" spans="1:5">
      <c r="A71" s="24" t="s">
        <v>72</v>
      </c>
      <c r="B71" s="6"/>
      <c r="C71" s="13">
        <v>0</v>
      </c>
      <c r="D71" s="5"/>
      <c r="E71" s="20"/>
    </row>
    <row r="72" spans="1:5">
      <c r="A72" s="24" t="s">
        <v>73</v>
      </c>
      <c r="B72" s="6"/>
      <c r="C72" s="13">
        <v>0</v>
      </c>
      <c r="D72" s="5"/>
      <c r="E72" s="20"/>
    </row>
    <row r="73" spans="1:5">
      <c r="A73" s="24" t="s">
        <v>74</v>
      </c>
      <c r="B73" s="6"/>
      <c r="C73" s="13">
        <v>0</v>
      </c>
      <c r="D73" s="5"/>
      <c r="E73" s="20"/>
    </row>
    <row r="74" spans="1:5">
      <c r="A74" s="24" t="s">
        <v>75</v>
      </c>
      <c r="B74" s="6">
        <v>107960</v>
      </c>
      <c r="C74" s="13"/>
      <c r="D74" s="5"/>
      <c r="E74" s="20"/>
    </row>
    <row r="75" spans="1:5">
      <c r="A75" s="25" t="s">
        <v>76</v>
      </c>
      <c r="B75" s="6"/>
      <c r="C75" s="13"/>
      <c r="D75" s="5"/>
      <c r="E75" s="20"/>
    </row>
    <row r="76" spans="1:5">
      <c r="A76" s="23" t="s">
        <v>77</v>
      </c>
      <c r="B76" s="6"/>
      <c r="C76" s="13"/>
      <c r="D76" s="43"/>
      <c r="E76" s="21"/>
    </row>
    <row r="77" spans="1:5">
      <c r="A77" s="10" t="s">
        <v>64</v>
      </c>
      <c r="B77" s="6">
        <v>33</v>
      </c>
      <c r="C77" s="6">
        <v>33</v>
      </c>
      <c r="D77" s="6">
        <f t="shared" ref="D77" si="7">SUM(D78:D81)</f>
        <v>0</v>
      </c>
      <c r="E77" s="20"/>
    </row>
    <row r="78" spans="1:5">
      <c r="A78" s="11" t="s">
        <v>65</v>
      </c>
      <c r="B78" s="6">
        <v>1</v>
      </c>
      <c r="C78" s="6">
        <v>1</v>
      </c>
      <c r="D78" s="6"/>
      <c r="E78" s="20"/>
    </row>
    <row r="79" spans="1:5">
      <c r="A79" s="11" t="s">
        <v>66</v>
      </c>
      <c r="B79" s="6">
        <v>27</v>
      </c>
      <c r="C79" s="6">
        <v>27</v>
      </c>
      <c r="D79" s="6"/>
      <c r="E79" s="20"/>
    </row>
    <row r="80" spans="1:5">
      <c r="A80" s="11" t="s">
        <v>67</v>
      </c>
      <c r="B80" s="6">
        <v>5</v>
      </c>
      <c r="C80" s="6">
        <v>5</v>
      </c>
      <c r="D80" s="6"/>
      <c r="E80" s="20"/>
    </row>
    <row r="81" spans="1:5">
      <c r="A81" s="11" t="s">
        <v>68</v>
      </c>
      <c r="B81" s="6"/>
      <c r="C81" s="6"/>
      <c r="D81" s="6"/>
      <c r="E81" s="20"/>
    </row>
    <row r="82" spans="1:5">
      <c r="A82" s="18"/>
      <c r="B82" s="17"/>
      <c r="C82" s="17"/>
      <c r="D82" s="17"/>
      <c r="E82" t="s">
        <v>83</v>
      </c>
    </row>
    <row r="83" spans="1:5" ht="27.75" customHeight="1">
      <c r="A83" s="121" t="s">
        <v>185</v>
      </c>
      <c r="B83" s="121"/>
      <c r="C83" s="121"/>
      <c r="D83" s="121"/>
      <c r="E83" s="121"/>
    </row>
    <row r="84" spans="1:5" ht="67.5" customHeight="1">
      <c r="A84" s="119" t="s">
        <v>85</v>
      </c>
      <c r="B84" s="119"/>
      <c r="C84" s="119"/>
      <c r="D84" s="119"/>
      <c r="E84" s="119"/>
    </row>
    <row r="87" spans="1:5">
      <c r="A87" s="69"/>
    </row>
  </sheetData>
  <mergeCells count="4">
    <mergeCell ref="A2:E2"/>
    <mergeCell ref="A83:E83"/>
    <mergeCell ref="A84:E84"/>
    <mergeCell ref="D4:E4"/>
  </mergeCells>
  <pageMargins left="0.7" right="0.7" top="0.75" bottom="0.75" header="0.3" footer="0.3"/>
  <pageSetup paperSize="9" scale="80"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7"/>
  <sheetViews>
    <sheetView workbookViewId="0">
      <selection activeCell="A2" sqref="A2:E2"/>
    </sheetView>
  </sheetViews>
  <sheetFormatPr defaultRowHeight="15"/>
  <cols>
    <col min="1" max="1" width="55" customWidth="1"/>
    <col min="2" max="2" width="12" customWidth="1"/>
    <col min="3" max="3" width="12.28515625" customWidth="1"/>
    <col min="4" max="4" width="14.28515625" customWidth="1"/>
    <col min="5" max="5" width="12.140625" customWidth="1"/>
    <col min="7" max="7" width="4.28515625" customWidth="1"/>
    <col min="8" max="8" width="13.140625" customWidth="1"/>
  </cols>
  <sheetData>
    <row r="2" spans="1:8" ht="15.75">
      <c r="A2" s="120" t="s">
        <v>310</v>
      </c>
      <c r="B2" s="120"/>
      <c r="C2" s="120"/>
      <c r="D2" s="120"/>
      <c r="E2" s="120"/>
    </row>
    <row r="3" spans="1:8">
      <c r="A3" s="3"/>
      <c r="B3" s="4"/>
      <c r="C3" s="4"/>
      <c r="D3" s="4"/>
    </row>
    <row r="4" spans="1:8">
      <c r="A4" s="66" t="s">
        <v>82</v>
      </c>
      <c r="B4" s="4"/>
      <c r="C4" s="4"/>
      <c r="D4" s="163" t="s">
        <v>303</v>
      </c>
      <c r="E4" s="163"/>
    </row>
    <row r="5" spans="1:8" ht="31.5">
      <c r="A5" s="19" t="s">
        <v>78</v>
      </c>
      <c r="B5" s="2" t="s">
        <v>79</v>
      </c>
      <c r="C5" s="2" t="s">
        <v>80</v>
      </c>
      <c r="D5" s="1" t="s">
        <v>199</v>
      </c>
      <c r="E5" s="28" t="s">
        <v>69</v>
      </c>
    </row>
    <row r="6" spans="1:8">
      <c r="A6" s="9" t="s">
        <v>1</v>
      </c>
      <c r="B6" s="2">
        <v>0</v>
      </c>
      <c r="C6" s="2">
        <v>0</v>
      </c>
      <c r="D6" s="1"/>
      <c r="E6" s="20"/>
    </row>
    <row r="7" spans="1:8">
      <c r="A7" s="10" t="s">
        <v>2</v>
      </c>
      <c r="B7" s="5">
        <v>173024300</v>
      </c>
      <c r="C7" s="5">
        <v>158699454</v>
      </c>
      <c r="D7" s="5">
        <f>SUM(B7-C7)</f>
        <v>14324846</v>
      </c>
      <c r="E7" s="20"/>
    </row>
    <row r="8" spans="1:8">
      <c r="A8" s="10" t="s">
        <v>3</v>
      </c>
      <c r="B8" s="5">
        <v>173024300</v>
      </c>
      <c r="C8" s="5">
        <v>158699454</v>
      </c>
      <c r="D8" s="5">
        <f t="shared" ref="D8:D9" si="0">SUM(B8-C8)</f>
        <v>14324846</v>
      </c>
      <c r="E8" s="5"/>
    </row>
    <row r="9" spans="1:8">
      <c r="A9" s="10" t="s">
        <v>4</v>
      </c>
      <c r="B9" s="5">
        <f>+B10+B15+B21+B26+B33+B36+B40+B44+B53</f>
        <v>173024300</v>
      </c>
      <c r="C9" s="5">
        <f>+C10+C15+C21+C26+C33+C36+C40+C44+C53</f>
        <v>158699454</v>
      </c>
      <c r="D9" s="5">
        <f t="shared" si="0"/>
        <v>14324846</v>
      </c>
      <c r="E9" s="5"/>
    </row>
    <row r="10" spans="1:8">
      <c r="A10" s="10" t="s">
        <v>5</v>
      </c>
      <c r="B10" s="5">
        <f>+SUM(B11:B14)</f>
        <v>131771200</v>
      </c>
      <c r="C10" s="5">
        <f>+SUM(C11:C14)</f>
        <v>124886047</v>
      </c>
      <c r="D10" s="5">
        <f>+SUM(D11:D14)</f>
        <v>6885153</v>
      </c>
      <c r="E10" s="104"/>
    </row>
    <row r="11" spans="1:8" ht="18" customHeight="1">
      <c r="A11" s="11" t="s">
        <v>6</v>
      </c>
      <c r="B11" s="6">
        <v>87399300</v>
      </c>
      <c r="C11" s="6">
        <v>111691805</v>
      </c>
      <c r="D11" s="16">
        <f>SUM(B11-C11)</f>
        <v>-24292505</v>
      </c>
      <c r="E11" s="104"/>
    </row>
    <row r="12" spans="1:8">
      <c r="A12" s="11" t="s">
        <v>7</v>
      </c>
      <c r="B12" s="6">
        <v>5249000</v>
      </c>
      <c r="C12" s="6">
        <v>5041960</v>
      </c>
      <c r="D12" s="16">
        <f t="shared" ref="D12:D14" si="1">SUM(B12-C12)</f>
        <v>207040</v>
      </c>
      <c r="E12" s="104"/>
    </row>
    <row r="13" spans="1:8">
      <c r="A13" s="11" t="s">
        <v>8</v>
      </c>
      <c r="B13" s="6">
        <v>14576500</v>
      </c>
      <c r="C13" s="6">
        <v>8152282</v>
      </c>
      <c r="D13" s="16">
        <f t="shared" si="1"/>
        <v>6424218</v>
      </c>
      <c r="E13" s="104"/>
    </row>
    <row r="14" spans="1:8">
      <c r="A14" s="68" t="s">
        <v>195</v>
      </c>
      <c r="B14" s="6">
        <v>24546400</v>
      </c>
      <c r="C14" s="6">
        <v>0</v>
      </c>
      <c r="D14" s="16">
        <f t="shared" si="1"/>
        <v>24546400</v>
      </c>
      <c r="E14" s="104"/>
    </row>
    <row r="15" spans="1:8">
      <c r="A15" s="10" t="s">
        <v>10</v>
      </c>
      <c r="B15" s="5">
        <v>15870500</v>
      </c>
      <c r="C15" s="5">
        <v>14148184</v>
      </c>
      <c r="D15" s="5">
        <f>SUM(B15-C15)</f>
        <v>1722316</v>
      </c>
      <c r="E15" s="20"/>
      <c r="H15" s="117"/>
    </row>
    <row r="16" spans="1:8">
      <c r="A16" s="11" t="s">
        <v>11</v>
      </c>
      <c r="B16" s="63">
        <f>B15*100/12*8%</f>
        <v>10580333.333333334</v>
      </c>
      <c r="C16" s="63">
        <f>C15*100/12*8%</f>
        <v>9432122.666666666</v>
      </c>
      <c r="D16" s="16">
        <f t="shared" ref="D16:D20" si="2">SUM(B16-C16)</f>
        <v>1148210.6666666679</v>
      </c>
      <c r="E16" s="20"/>
      <c r="H16" s="118"/>
    </row>
    <row r="17" spans="1:8">
      <c r="A17" s="11" t="s">
        <v>12</v>
      </c>
      <c r="B17" s="63">
        <f>B15*100/12*1%</f>
        <v>1322541.6666666667</v>
      </c>
      <c r="C17" s="63">
        <f>C15*100/12*1%</f>
        <v>1179015.3333333333</v>
      </c>
      <c r="D17" s="16">
        <f t="shared" si="2"/>
        <v>143526.33333333349</v>
      </c>
      <c r="E17" s="20"/>
      <c r="H17" s="118"/>
    </row>
    <row r="18" spans="1:8">
      <c r="A18" s="11" t="s">
        <v>13</v>
      </c>
      <c r="B18" s="63">
        <f>B15*100/12*0.8%</f>
        <v>1058033.3333333335</v>
      </c>
      <c r="C18" s="63">
        <f>C15*100/12*0.8%</f>
        <v>943212.2666666666</v>
      </c>
      <c r="D18" s="16">
        <f t="shared" si="2"/>
        <v>114821.06666666688</v>
      </c>
      <c r="E18" s="20"/>
      <c r="H18" s="118"/>
    </row>
    <row r="19" spans="1:8">
      <c r="A19" s="11" t="s">
        <v>14</v>
      </c>
      <c r="B19" s="63">
        <f>B15*100/12*0.2%</f>
        <v>264508.33333333337</v>
      </c>
      <c r="C19" s="63">
        <f>C15*100/12*0.2%</f>
        <v>235803.06666666665</v>
      </c>
      <c r="D19" s="16">
        <f t="shared" si="2"/>
        <v>28705.266666666721</v>
      </c>
      <c r="E19" s="20"/>
      <c r="H19" s="118"/>
    </row>
    <row r="20" spans="1:8">
      <c r="A20" s="11" t="s">
        <v>15</v>
      </c>
      <c r="B20" s="63">
        <f>B15*100/12*2%</f>
        <v>2645083.3333333335</v>
      </c>
      <c r="C20" s="63">
        <f>C15*100/12*2%</f>
        <v>2358030.6666666665</v>
      </c>
      <c r="D20" s="16">
        <f t="shared" si="2"/>
        <v>287052.66666666698</v>
      </c>
      <c r="E20" s="20"/>
      <c r="H20" s="118"/>
    </row>
    <row r="21" spans="1:8">
      <c r="A21" s="10" t="s">
        <v>16</v>
      </c>
      <c r="B21" s="5">
        <f>SUM(B22+B23+B24+B25)</f>
        <v>6365000</v>
      </c>
      <c r="C21" s="5">
        <f t="shared" ref="C21:D21" si="3">SUM(C22+C23+C24+C25)</f>
        <v>5879978</v>
      </c>
      <c r="D21" s="5">
        <f t="shared" si="3"/>
        <v>485022</v>
      </c>
      <c r="E21" s="20"/>
      <c r="H21" s="116"/>
    </row>
    <row r="22" spans="1:8" ht="32.25" customHeight="1">
      <c r="A22" s="11" t="s">
        <v>17</v>
      </c>
      <c r="B22" s="6">
        <v>532500</v>
      </c>
      <c r="C22" s="6">
        <v>711924</v>
      </c>
      <c r="D22" s="16">
        <f>SUM(B22-C22)</f>
        <v>-179424</v>
      </c>
      <c r="E22" s="110" t="s">
        <v>305</v>
      </c>
    </row>
    <row r="23" spans="1:8" ht="18.75" customHeight="1">
      <c r="A23" s="11" t="s">
        <v>18</v>
      </c>
      <c r="B23" s="6">
        <v>5595000</v>
      </c>
      <c r="C23" s="6">
        <v>4819200</v>
      </c>
      <c r="D23" s="16">
        <f t="shared" ref="D23:D25" si="4">SUM(B23-C23)</f>
        <v>775800</v>
      </c>
      <c r="E23" s="110"/>
    </row>
    <row r="24" spans="1:8" ht="33.75">
      <c r="A24" s="11" t="s">
        <v>19</v>
      </c>
      <c r="B24" s="6">
        <v>237500</v>
      </c>
      <c r="C24" s="6">
        <v>348854</v>
      </c>
      <c r="D24" s="16">
        <f t="shared" si="4"/>
        <v>-111354</v>
      </c>
      <c r="E24" s="110" t="s">
        <v>306</v>
      </c>
    </row>
    <row r="25" spans="1:8">
      <c r="A25" s="11" t="s">
        <v>20</v>
      </c>
      <c r="B25" s="8"/>
      <c r="C25" s="6"/>
      <c r="D25" s="16">
        <f t="shared" si="4"/>
        <v>0</v>
      </c>
      <c r="E25" s="110"/>
    </row>
    <row r="26" spans="1:8">
      <c r="A26" s="10" t="s">
        <v>21</v>
      </c>
      <c r="B26" s="5">
        <f>+SUM(B27:B32)</f>
        <v>5368500</v>
      </c>
      <c r="C26" s="5">
        <f>+SUM(C27:C32)</f>
        <v>4400565</v>
      </c>
      <c r="D26" s="5">
        <f>+SUM(D27:D32)</f>
        <v>967935</v>
      </c>
      <c r="E26" s="20"/>
    </row>
    <row r="27" spans="1:8">
      <c r="A27" s="11" t="s">
        <v>22</v>
      </c>
      <c r="B27" s="6">
        <v>1958500</v>
      </c>
      <c r="C27" s="6">
        <v>1042940</v>
      </c>
      <c r="D27" s="16">
        <f>SUM(B27-C27)</f>
        <v>915560</v>
      </c>
      <c r="E27" s="20"/>
    </row>
    <row r="28" spans="1:8">
      <c r="A28" s="11" t="s">
        <v>23</v>
      </c>
      <c r="B28" s="6">
        <v>1541500</v>
      </c>
      <c r="C28" s="6">
        <v>1428440</v>
      </c>
      <c r="D28" s="16">
        <f t="shared" ref="D28:D32" si="5">SUM(B28-C28)</f>
        <v>113060</v>
      </c>
      <c r="E28" s="20"/>
    </row>
    <row r="29" spans="1:8">
      <c r="A29" s="11" t="s">
        <v>24</v>
      </c>
      <c r="B29" s="6">
        <v>1144500</v>
      </c>
      <c r="C29" s="6">
        <v>1274685</v>
      </c>
      <c r="D29" s="16">
        <f t="shared" si="5"/>
        <v>-130185</v>
      </c>
      <c r="E29" s="20"/>
    </row>
    <row r="30" spans="1:8">
      <c r="A30" s="11" t="s">
        <v>25</v>
      </c>
      <c r="B30" s="6"/>
      <c r="C30" s="6"/>
      <c r="D30" s="16">
        <f t="shared" si="5"/>
        <v>0</v>
      </c>
      <c r="E30" s="20"/>
    </row>
    <row r="31" spans="1:8">
      <c r="A31" s="11" t="s">
        <v>26</v>
      </c>
      <c r="B31" s="8">
        <v>307500</v>
      </c>
      <c r="C31" s="6">
        <v>60000</v>
      </c>
      <c r="D31" s="16">
        <f t="shared" si="5"/>
        <v>247500</v>
      </c>
      <c r="E31" s="20"/>
    </row>
    <row r="32" spans="1:8">
      <c r="A32" s="11" t="s">
        <v>27</v>
      </c>
      <c r="B32" s="6">
        <v>416500</v>
      </c>
      <c r="C32" s="6">
        <v>594500</v>
      </c>
      <c r="D32" s="16">
        <f t="shared" si="5"/>
        <v>-178000</v>
      </c>
      <c r="E32" s="20"/>
    </row>
    <row r="33" spans="1:5">
      <c r="A33" s="10" t="s">
        <v>28</v>
      </c>
      <c r="B33" s="5">
        <f>+SUM(B34:B35)</f>
        <v>0</v>
      </c>
      <c r="C33" s="5">
        <f>+SUM(C34:C35)</f>
        <v>0</v>
      </c>
      <c r="D33" s="5">
        <f>+SUM(D34:D35)</f>
        <v>0</v>
      </c>
      <c r="E33" s="20"/>
    </row>
    <row r="34" spans="1:5">
      <c r="A34" s="11" t="s">
        <v>29</v>
      </c>
      <c r="B34" s="6"/>
      <c r="C34" s="6"/>
      <c r="D34" s="16"/>
      <c r="E34" s="20"/>
    </row>
    <row r="35" spans="1:5">
      <c r="A35" s="11" t="s">
        <v>30</v>
      </c>
      <c r="B35" s="6"/>
      <c r="C35" s="6"/>
      <c r="D35" s="16"/>
      <c r="E35" s="20"/>
    </row>
    <row r="36" spans="1:5">
      <c r="A36" s="10" t="s">
        <v>31</v>
      </c>
      <c r="B36" s="5">
        <f>+SUM(B37:B39)</f>
        <v>1250000</v>
      </c>
      <c r="C36" s="5">
        <f>+SUM(C37:C39)</f>
        <v>524600</v>
      </c>
      <c r="D36" s="5">
        <f>+SUM(D37:D39)</f>
        <v>0</v>
      </c>
      <c r="E36" s="20"/>
    </row>
    <row r="37" spans="1:5">
      <c r="A37" s="11" t="s">
        <v>32</v>
      </c>
      <c r="B37" s="6"/>
      <c r="C37" s="6"/>
      <c r="D37" s="16"/>
      <c r="E37" s="20"/>
    </row>
    <row r="38" spans="1:5">
      <c r="A38" s="11" t="s">
        <v>33</v>
      </c>
      <c r="B38" s="6"/>
      <c r="C38" s="6"/>
      <c r="D38" s="16"/>
      <c r="E38" s="20"/>
    </row>
    <row r="39" spans="1:5">
      <c r="A39" s="11" t="s">
        <v>34</v>
      </c>
      <c r="B39" s="6">
        <v>1250000</v>
      </c>
      <c r="C39" s="6">
        <v>524600</v>
      </c>
      <c r="D39" s="16"/>
      <c r="E39" s="20"/>
    </row>
    <row r="40" spans="1:5">
      <c r="A40" s="10" t="s">
        <v>35</v>
      </c>
      <c r="B40" s="5">
        <f>+SUM(B41:B43)</f>
        <v>2300000</v>
      </c>
      <c r="C40" s="5">
        <f>+SUM(C41:C43)</f>
        <v>774500</v>
      </c>
      <c r="D40" s="5">
        <f>+SUM(D41:D43)</f>
        <v>1525500</v>
      </c>
      <c r="E40" s="20"/>
    </row>
    <row r="41" spans="1:5">
      <c r="A41" s="11" t="s">
        <v>36</v>
      </c>
      <c r="B41" s="6"/>
      <c r="C41" s="6"/>
      <c r="D41" s="16"/>
      <c r="E41" s="20"/>
    </row>
    <row r="42" spans="1:5">
      <c r="A42" s="11" t="s">
        <v>37</v>
      </c>
      <c r="B42" s="6">
        <v>2300000</v>
      </c>
      <c r="C42" s="6">
        <v>774500</v>
      </c>
      <c r="D42" s="16">
        <f>SUM(B42-C42)</f>
        <v>1525500</v>
      </c>
      <c r="E42" s="20"/>
    </row>
    <row r="43" spans="1:5">
      <c r="A43" s="11" t="s">
        <v>38</v>
      </c>
      <c r="B43" s="6"/>
      <c r="C43" s="6"/>
      <c r="D43" s="16"/>
      <c r="E43" s="20"/>
    </row>
    <row r="44" spans="1:5">
      <c r="A44" s="10" t="s">
        <v>39</v>
      </c>
      <c r="B44" s="5">
        <f>+SUM(B45:B52)</f>
        <v>7015600</v>
      </c>
      <c r="C44" s="5">
        <f>+SUM(C45:C52)</f>
        <v>6190064</v>
      </c>
      <c r="D44" s="5">
        <f>+SUM(D45:D52)</f>
        <v>825536</v>
      </c>
      <c r="E44" s="20"/>
    </row>
    <row r="45" spans="1:5">
      <c r="A45" s="11" t="s">
        <v>40</v>
      </c>
      <c r="B45" s="8">
        <v>400000</v>
      </c>
      <c r="C45" s="6">
        <v>0</v>
      </c>
      <c r="D45" s="16">
        <f>SUM(B45-C45)</f>
        <v>400000</v>
      </c>
      <c r="E45" s="20"/>
    </row>
    <row r="46" spans="1:5">
      <c r="A46" s="11" t="s">
        <v>41</v>
      </c>
      <c r="B46" s="8">
        <v>350000</v>
      </c>
      <c r="C46" s="6"/>
      <c r="D46" s="16">
        <f t="shared" ref="D46:D59" si="6">SUM(B46-C46)</f>
        <v>350000</v>
      </c>
      <c r="E46" s="20"/>
    </row>
    <row r="47" spans="1:5">
      <c r="A47" s="12" t="s">
        <v>42</v>
      </c>
      <c r="B47" s="7">
        <v>6050000</v>
      </c>
      <c r="C47" s="6">
        <v>6050000</v>
      </c>
      <c r="D47" s="16">
        <f t="shared" si="6"/>
        <v>0</v>
      </c>
      <c r="E47" s="30"/>
    </row>
    <row r="48" spans="1:5">
      <c r="A48" s="11" t="s">
        <v>43</v>
      </c>
      <c r="B48" s="8">
        <v>0</v>
      </c>
      <c r="C48" s="6"/>
      <c r="D48" s="16">
        <f t="shared" si="6"/>
        <v>0</v>
      </c>
      <c r="E48" s="20"/>
    </row>
    <row r="49" spans="1:5">
      <c r="A49" s="11" t="s">
        <v>44</v>
      </c>
      <c r="B49" s="7">
        <v>192000</v>
      </c>
      <c r="C49" s="6">
        <v>140064</v>
      </c>
      <c r="D49" s="16">
        <f t="shared" si="6"/>
        <v>51936</v>
      </c>
      <c r="E49" s="20"/>
    </row>
    <row r="50" spans="1:5">
      <c r="A50" s="11" t="s">
        <v>45</v>
      </c>
      <c r="B50" s="7">
        <v>23600</v>
      </c>
      <c r="C50" s="6">
        <v>0</v>
      </c>
      <c r="D50" s="16">
        <f t="shared" si="6"/>
        <v>23600</v>
      </c>
      <c r="E50" s="20"/>
    </row>
    <row r="51" spans="1:5">
      <c r="A51" s="11" t="s">
        <v>50</v>
      </c>
      <c r="B51" s="8"/>
      <c r="C51" s="6"/>
      <c r="D51" s="16">
        <f t="shared" si="6"/>
        <v>0</v>
      </c>
      <c r="E51" s="20"/>
    </row>
    <row r="52" spans="1:5">
      <c r="A52" s="26" t="s">
        <v>47</v>
      </c>
      <c r="B52" s="8"/>
      <c r="C52" s="6"/>
      <c r="D52" s="16">
        <f t="shared" si="6"/>
        <v>0</v>
      </c>
      <c r="E52" s="20"/>
    </row>
    <row r="53" spans="1:5">
      <c r="A53" s="10" t="s">
        <v>48</v>
      </c>
      <c r="B53" s="5">
        <f>+SUM(B54:B55)</f>
        <v>3083500</v>
      </c>
      <c r="C53" s="5">
        <f>+SUM(C54:C55)</f>
        <v>1895516</v>
      </c>
      <c r="D53" s="16">
        <f t="shared" si="6"/>
        <v>1187984</v>
      </c>
      <c r="E53" s="20"/>
    </row>
    <row r="54" spans="1:5">
      <c r="A54" s="11" t="s">
        <v>49</v>
      </c>
      <c r="B54" s="6">
        <v>2250000</v>
      </c>
      <c r="C54" s="6">
        <v>1062016</v>
      </c>
      <c r="D54" s="16" t="s">
        <v>268</v>
      </c>
      <c r="E54" s="20"/>
    </row>
    <row r="55" spans="1:5">
      <c r="A55" s="11" t="s">
        <v>50</v>
      </c>
      <c r="B55" s="6">
        <v>833500</v>
      </c>
      <c r="C55" s="6">
        <v>833500</v>
      </c>
      <c r="D55" s="16"/>
      <c r="E55" s="20"/>
    </row>
    <row r="56" spans="1:5">
      <c r="A56" s="10" t="s">
        <v>51</v>
      </c>
      <c r="B56" s="5" t="str">
        <f>+B58</f>
        <v>0.0.</v>
      </c>
      <c r="C56" s="5">
        <f>+SUM(C58)</f>
        <v>0</v>
      </c>
      <c r="D56" s="16">
        <v>0</v>
      </c>
      <c r="E56" s="20"/>
    </row>
    <row r="57" spans="1:5">
      <c r="A57" s="10" t="s">
        <v>52</v>
      </c>
      <c r="B57" s="5" t="str">
        <f>+B58</f>
        <v>0.0.</v>
      </c>
      <c r="C57" s="5">
        <f>+C58</f>
        <v>0</v>
      </c>
      <c r="D57" s="16">
        <v>0</v>
      </c>
      <c r="E57" s="20"/>
    </row>
    <row r="58" spans="1:5">
      <c r="A58" s="11" t="s">
        <v>53</v>
      </c>
      <c r="B58" s="8" t="s">
        <v>131</v>
      </c>
      <c r="C58" s="6">
        <v>0</v>
      </c>
      <c r="D58" s="16">
        <v>0</v>
      </c>
      <c r="E58" s="20"/>
    </row>
    <row r="59" spans="1:5">
      <c r="A59" s="10" t="s">
        <v>54</v>
      </c>
      <c r="B59" s="5">
        <f>+B60</f>
        <v>0</v>
      </c>
      <c r="C59" s="5">
        <f>+C60</f>
        <v>0</v>
      </c>
      <c r="D59" s="16">
        <f t="shared" si="6"/>
        <v>0</v>
      </c>
      <c r="E59" s="20"/>
    </row>
    <row r="60" spans="1:5">
      <c r="A60" s="10" t="s">
        <v>55</v>
      </c>
      <c r="B60" s="5">
        <f>+SUM(B61:B63)</f>
        <v>0</v>
      </c>
      <c r="C60" s="5">
        <f>+SUM(C61:C63)</f>
        <v>0</v>
      </c>
      <c r="D60" s="5">
        <f>+SUM(D61:D63)</f>
        <v>0</v>
      </c>
      <c r="E60" s="20"/>
    </row>
    <row r="61" spans="1:5">
      <c r="A61" s="11" t="s">
        <v>56</v>
      </c>
      <c r="B61" s="8"/>
      <c r="C61" s="13"/>
      <c r="D61" s="16"/>
      <c r="E61" s="20"/>
    </row>
    <row r="62" spans="1:5">
      <c r="A62" s="12" t="s">
        <v>57</v>
      </c>
      <c r="B62" s="8"/>
      <c r="C62" s="13"/>
      <c r="D62" s="16"/>
      <c r="E62" s="20"/>
    </row>
    <row r="63" spans="1:5">
      <c r="A63" s="27" t="s">
        <v>58</v>
      </c>
      <c r="B63" s="8"/>
      <c r="C63" s="22"/>
      <c r="D63" s="16"/>
      <c r="E63" s="20"/>
    </row>
    <row r="64" spans="1:5">
      <c r="A64" s="10" t="s">
        <v>59</v>
      </c>
      <c r="B64" s="14">
        <f>SUM(B65+B67)</f>
        <v>173277644</v>
      </c>
      <c r="C64" s="14">
        <f>SUM(C65+C67)</f>
        <v>158699454</v>
      </c>
      <c r="D64" s="5">
        <f>+B64-C64</f>
        <v>14578190</v>
      </c>
      <c r="E64" s="20"/>
    </row>
    <row r="65" spans="1:5">
      <c r="A65" s="10" t="s">
        <v>60</v>
      </c>
      <c r="B65" s="14">
        <f>+B66</f>
        <v>173024300</v>
      </c>
      <c r="C65" s="14">
        <f>+C66</f>
        <v>158699454</v>
      </c>
      <c r="D65" s="14">
        <f>+D66</f>
        <v>14324846</v>
      </c>
      <c r="E65" s="20"/>
    </row>
    <row r="66" spans="1:5">
      <c r="A66" s="11" t="s">
        <v>61</v>
      </c>
      <c r="B66" s="15">
        <v>173024300</v>
      </c>
      <c r="C66" s="15">
        <f>SUM(C10+C15+C21+C26+C36+C40+C44+C53)</f>
        <v>158699454</v>
      </c>
      <c r="D66" s="16">
        <f>SUM(B66-C66)</f>
        <v>14324846</v>
      </c>
      <c r="E66" s="20"/>
    </row>
    <row r="67" spans="1:5">
      <c r="A67" s="10" t="s">
        <v>62</v>
      </c>
      <c r="B67" s="14">
        <v>253344</v>
      </c>
      <c r="C67" s="14"/>
      <c r="D67" s="14"/>
      <c r="E67" s="20"/>
    </row>
    <row r="68" spans="1:5">
      <c r="A68" s="24" t="s">
        <v>63</v>
      </c>
      <c r="B68" s="15"/>
      <c r="C68" s="15"/>
      <c r="D68" s="15">
        <f>SUM(B68-C68)</f>
        <v>0</v>
      </c>
      <c r="E68" s="20"/>
    </row>
    <row r="69" spans="1:5">
      <c r="A69" s="24" t="s">
        <v>70</v>
      </c>
      <c r="B69" s="6"/>
      <c r="C69" s="13">
        <v>0</v>
      </c>
      <c r="D69" s="5"/>
      <c r="E69" s="20"/>
    </row>
    <row r="70" spans="1:5">
      <c r="A70" s="55" t="s">
        <v>150</v>
      </c>
      <c r="B70" s="6">
        <v>145384</v>
      </c>
      <c r="C70" s="13"/>
      <c r="D70" s="5"/>
      <c r="E70" s="20"/>
    </row>
    <row r="71" spans="1:5">
      <c r="A71" s="24" t="s">
        <v>72</v>
      </c>
      <c r="B71" s="6"/>
      <c r="C71" s="13">
        <v>0</v>
      </c>
      <c r="D71" s="5"/>
      <c r="E71" s="20"/>
    </row>
    <row r="72" spans="1:5">
      <c r="A72" s="24" t="s">
        <v>73</v>
      </c>
      <c r="B72" s="6"/>
      <c r="C72" s="13">
        <v>0</v>
      </c>
      <c r="D72" s="5"/>
      <c r="E72" s="20"/>
    </row>
    <row r="73" spans="1:5">
      <c r="A73" s="24" t="s">
        <v>74</v>
      </c>
      <c r="B73" s="6"/>
      <c r="C73" s="13">
        <v>0</v>
      </c>
      <c r="D73" s="5"/>
      <c r="E73" s="20"/>
    </row>
    <row r="74" spans="1:5">
      <c r="A74" s="24" t="s">
        <v>75</v>
      </c>
      <c r="B74" s="6">
        <v>239512</v>
      </c>
      <c r="C74" s="13"/>
      <c r="D74" s="5"/>
      <c r="E74" s="20"/>
    </row>
    <row r="75" spans="1:5">
      <c r="A75" s="25" t="s">
        <v>76</v>
      </c>
      <c r="B75" s="6"/>
      <c r="C75" s="13"/>
      <c r="D75" s="5"/>
      <c r="E75" s="20"/>
    </row>
    <row r="76" spans="1:5">
      <c r="A76" s="23" t="s">
        <v>77</v>
      </c>
      <c r="B76" s="6"/>
      <c r="C76" s="13"/>
      <c r="D76" s="43"/>
      <c r="E76" s="21"/>
    </row>
    <row r="77" spans="1:5">
      <c r="A77" s="10" t="s">
        <v>64</v>
      </c>
      <c r="B77" s="6">
        <v>33</v>
      </c>
      <c r="C77" s="6">
        <v>33</v>
      </c>
      <c r="D77" s="6">
        <f t="shared" ref="D77" si="7">SUM(D78:D81)</f>
        <v>0</v>
      </c>
      <c r="E77" s="20"/>
    </row>
    <row r="78" spans="1:5">
      <c r="A78" s="11" t="s">
        <v>65</v>
      </c>
      <c r="B78" s="6">
        <v>1</v>
      </c>
      <c r="C78" s="6">
        <v>1</v>
      </c>
      <c r="D78" s="6"/>
      <c r="E78" s="20"/>
    </row>
    <row r="79" spans="1:5">
      <c r="A79" s="11" t="s">
        <v>66</v>
      </c>
      <c r="B79" s="6">
        <v>27</v>
      </c>
      <c r="C79" s="6">
        <v>27</v>
      </c>
      <c r="D79" s="6"/>
      <c r="E79" s="20"/>
    </row>
    <row r="80" spans="1:5">
      <c r="A80" s="11" t="s">
        <v>67</v>
      </c>
      <c r="B80" s="6">
        <v>5</v>
      </c>
      <c r="C80" s="6">
        <v>5</v>
      </c>
      <c r="D80" s="6"/>
      <c r="E80" s="20"/>
    </row>
    <row r="81" spans="1:5">
      <c r="A81" s="11" t="s">
        <v>68</v>
      </c>
      <c r="B81" s="6"/>
      <c r="C81" s="6"/>
      <c r="D81" s="6"/>
      <c r="E81" s="20"/>
    </row>
    <row r="82" spans="1:5">
      <c r="A82" s="18"/>
      <c r="B82" s="17"/>
      <c r="C82" s="17"/>
      <c r="D82" s="17"/>
      <c r="E82" t="s">
        <v>83</v>
      </c>
    </row>
    <row r="83" spans="1:5" ht="22.5" customHeight="1">
      <c r="A83" s="121" t="s">
        <v>185</v>
      </c>
      <c r="B83" s="121"/>
      <c r="C83" s="121"/>
      <c r="D83" s="121"/>
      <c r="E83" s="121"/>
    </row>
    <row r="84" spans="1:5" ht="64.5" customHeight="1">
      <c r="A84" s="119" t="s">
        <v>85</v>
      </c>
      <c r="B84" s="119"/>
      <c r="C84" s="119"/>
      <c r="D84" s="119"/>
      <c r="E84" s="119"/>
    </row>
    <row r="87" spans="1:5">
      <c r="A87" s="69"/>
    </row>
  </sheetData>
  <mergeCells count="4">
    <mergeCell ref="A83:E83"/>
    <mergeCell ref="A84:E84"/>
    <mergeCell ref="A2:E2"/>
    <mergeCell ref="D4:E4"/>
  </mergeCells>
  <pageMargins left="0.25" right="0.25" top="0.75" bottom="0.75" header="0.3" footer="0.3"/>
  <pageSetup paperSize="9" scale="9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7"/>
  <sheetViews>
    <sheetView workbookViewId="0">
      <selection activeCell="A84" sqref="A84:E84"/>
    </sheetView>
  </sheetViews>
  <sheetFormatPr defaultRowHeight="15"/>
  <cols>
    <col min="1" max="1" width="55" customWidth="1"/>
    <col min="2" max="2" width="12" customWidth="1"/>
    <col min="3" max="3" width="12.28515625" customWidth="1"/>
    <col min="4" max="4" width="14.28515625" customWidth="1"/>
    <col min="5" max="5" width="12.140625" customWidth="1"/>
    <col min="7" max="7" width="4.28515625" customWidth="1"/>
    <col min="8" max="8" width="13.140625" customWidth="1"/>
  </cols>
  <sheetData>
    <row r="2" spans="1:8" ht="15.75">
      <c r="A2" s="120" t="s">
        <v>304</v>
      </c>
      <c r="B2" s="120"/>
      <c r="C2" s="120"/>
      <c r="D2" s="120"/>
      <c r="E2" s="120"/>
    </row>
    <row r="3" spans="1:8">
      <c r="A3" s="3"/>
      <c r="B3" s="4"/>
      <c r="C3" s="4"/>
      <c r="D3" s="4"/>
    </row>
    <row r="4" spans="1:8">
      <c r="A4" s="66" t="s">
        <v>82</v>
      </c>
      <c r="B4" s="4"/>
      <c r="C4" s="4"/>
      <c r="D4" s="163" t="s">
        <v>303</v>
      </c>
      <c r="E4" s="163"/>
    </row>
    <row r="5" spans="1:8" ht="31.5">
      <c r="A5" s="19" t="s">
        <v>78</v>
      </c>
      <c r="B5" s="2" t="s">
        <v>79</v>
      </c>
      <c r="C5" s="2" t="s">
        <v>80</v>
      </c>
      <c r="D5" s="1" t="s">
        <v>199</v>
      </c>
      <c r="E5" s="28" t="s">
        <v>69</v>
      </c>
    </row>
    <row r="6" spans="1:8">
      <c r="A6" s="9" t="s">
        <v>1</v>
      </c>
      <c r="B6" s="2">
        <v>0</v>
      </c>
      <c r="C6" s="2">
        <v>0</v>
      </c>
      <c r="D6" s="1"/>
      <c r="E6" s="20"/>
    </row>
    <row r="7" spans="1:8">
      <c r="A7" s="10" t="s">
        <v>2</v>
      </c>
      <c r="B7" s="5">
        <v>206838800</v>
      </c>
      <c r="C7" s="5">
        <v>186915863</v>
      </c>
      <c r="D7" s="5">
        <f>SUM(B7-C7)</f>
        <v>19922937</v>
      </c>
      <c r="E7" s="20"/>
    </row>
    <row r="8" spans="1:8">
      <c r="A8" s="10" t="s">
        <v>3</v>
      </c>
      <c r="B8" s="5">
        <v>206838800</v>
      </c>
      <c r="C8" s="5">
        <v>186915863</v>
      </c>
      <c r="D8" s="5">
        <f t="shared" ref="D8:D9" si="0">SUM(B8-C8)</f>
        <v>19922937</v>
      </c>
      <c r="E8" s="5"/>
    </row>
    <row r="9" spans="1:8">
      <c r="A9" s="10" t="s">
        <v>4</v>
      </c>
      <c r="B9" s="5">
        <f>+B10+B15+B21+B26+B33+B36+B40+B44+B53</f>
        <v>206838800</v>
      </c>
      <c r="C9" s="5">
        <f>+C10+C15+C21+C26+C33+C36+C40+C44+C53</f>
        <v>186915863</v>
      </c>
      <c r="D9" s="5">
        <f t="shared" si="0"/>
        <v>19922937</v>
      </c>
      <c r="E9" s="5"/>
    </row>
    <row r="10" spans="1:8">
      <c r="A10" s="10" t="s">
        <v>5</v>
      </c>
      <c r="B10" s="5">
        <f>+SUM(B11:B14)</f>
        <v>157738800</v>
      </c>
      <c r="C10" s="5">
        <f>+SUM(C11:C14)</f>
        <v>147482941</v>
      </c>
      <c r="D10" s="5">
        <f>+SUM(D11:D14)</f>
        <v>10255859</v>
      </c>
      <c r="E10" s="104"/>
    </row>
    <row r="11" spans="1:8" ht="18" customHeight="1">
      <c r="A11" s="11" t="s">
        <v>6</v>
      </c>
      <c r="B11" s="6">
        <v>106584600</v>
      </c>
      <c r="C11" s="6">
        <v>133136699</v>
      </c>
      <c r="D11" s="16">
        <f>SUM(B11-C11)</f>
        <v>-26552099</v>
      </c>
      <c r="E11" s="104"/>
    </row>
    <row r="12" spans="1:8">
      <c r="A12" s="11" t="s">
        <v>7</v>
      </c>
      <c r="B12" s="6">
        <v>6298800</v>
      </c>
      <c r="C12" s="6">
        <v>6193960</v>
      </c>
      <c r="D12" s="16">
        <f t="shared" ref="D12:D14" si="1">SUM(B12-C12)</f>
        <v>104840</v>
      </c>
      <c r="E12" s="104"/>
    </row>
    <row r="13" spans="1:8">
      <c r="A13" s="11" t="s">
        <v>8</v>
      </c>
      <c r="B13" s="6">
        <v>16871800</v>
      </c>
      <c r="C13" s="6">
        <v>8152282</v>
      </c>
      <c r="D13" s="16">
        <f t="shared" si="1"/>
        <v>8719518</v>
      </c>
      <c r="E13" s="104"/>
    </row>
    <row r="14" spans="1:8">
      <c r="A14" s="68" t="s">
        <v>195</v>
      </c>
      <c r="B14" s="6">
        <v>27983600</v>
      </c>
      <c r="C14" s="6">
        <v>0</v>
      </c>
      <c r="D14" s="16">
        <f t="shared" si="1"/>
        <v>27983600</v>
      </c>
      <c r="E14" s="104"/>
    </row>
    <row r="15" spans="1:8">
      <c r="A15" s="10" t="s">
        <v>10</v>
      </c>
      <c r="B15" s="5">
        <v>19938000</v>
      </c>
      <c r="C15" s="5">
        <v>16891559</v>
      </c>
      <c r="D15" s="5">
        <f>SUM(B15-C15)</f>
        <v>3046441</v>
      </c>
      <c r="E15" s="20"/>
      <c r="H15" s="117"/>
    </row>
    <row r="16" spans="1:8">
      <c r="A16" s="11" t="s">
        <v>11</v>
      </c>
      <c r="B16" s="63">
        <f>B15*100/12*8%</f>
        <v>13292000</v>
      </c>
      <c r="C16" s="63">
        <f>C15*100/12*8%</f>
        <v>11261039.333333332</v>
      </c>
      <c r="D16" s="16">
        <f t="shared" ref="D16:D20" si="2">SUM(B16-C16)</f>
        <v>2030960.6666666679</v>
      </c>
      <c r="E16" s="20"/>
      <c r="H16" s="118"/>
    </row>
    <row r="17" spans="1:8">
      <c r="A17" s="11" t="s">
        <v>12</v>
      </c>
      <c r="B17" s="63">
        <f>B15*100/12*1%</f>
        <v>1661500</v>
      </c>
      <c r="C17" s="63">
        <f>C15*100/12*1%</f>
        <v>1407629.9166666665</v>
      </c>
      <c r="D17" s="16">
        <f t="shared" si="2"/>
        <v>253870.08333333349</v>
      </c>
      <c r="E17" s="20"/>
      <c r="H17" s="118"/>
    </row>
    <row r="18" spans="1:8">
      <c r="A18" s="11" t="s">
        <v>13</v>
      </c>
      <c r="B18" s="63">
        <f>B15*100/12*0.8%</f>
        <v>1329200</v>
      </c>
      <c r="C18" s="63">
        <f>C15*100/12*0.8%</f>
        <v>1126103.9333333333</v>
      </c>
      <c r="D18" s="16">
        <f t="shared" si="2"/>
        <v>203096.06666666665</v>
      </c>
      <c r="E18" s="20"/>
      <c r="H18" s="118"/>
    </row>
    <row r="19" spans="1:8">
      <c r="A19" s="11" t="s">
        <v>14</v>
      </c>
      <c r="B19" s="63">
        <f>B15*100/12*0.2%</f>
        <v>332300</v>
      </c>
      <c r="C19" s="63">
        <f>C15*100/12*0.2%</f>
        <v>281525.98333333334</v>
      </c>
      <c r="D19" s="16">
        <f t="shared" si="2"/>
        <v>50774.016666666663</v>
      </c>
      <c r="E19" s="20"/>
      <c r="H19" s="118"/>
    </row>
    <row r="20" spans="1:8">
      <c r="A20" s="11" t="s">
        <v>15</v>
      </c>
      <c r="B20" s="63">
        <f>B15*100/12*2%</f>
        <v>3323000</v>
      </c>
      <c r="C20" s="63">
        <f>C15*100/12*2%</f>
        <v>2815259.833333333</v>
      </c>
      <c r="D20" s="16">
        <f t="shared" si="2"/>
        <v>507740.16666666698</v>
      </c>
      <c r="E20" s="20"/>
      <c r="H20" s="118"/>
    </row>
    <row r="21" spans="1:8">
      <c r="A21" s="10" t="s">
        <v>16</v>
      </c>
      <c r="B21" s="5">
        <f>SUM(B22+B23+B24+B25)</f>
        <v>6519000</v>
      </c>
      <c r="C21" s="5">
        <f t="shared" ref="C21:D21" si="3">SUM(C22+C23+C24+C25)</f>
        <v>5971928</v>
      </c>
      <c r="D21" s="5">
        <f t="shared" si="3"/>
        <v>547072</v>
      </c>
      <c r="E21" s="20"/>
      <c r="H21" s="116"/>
    </row>
    <row r="22" spans="1:8" ht="18" customHeight="1">
      <c r="A22" s="11" t="s">
        <v>17</v>
      </c>
      <c r="B22" s="6">
        <v>639000</v>
      </c>
      <c r="C22" s="6">
        <v>803874</v>
      </c>
      <c r="D22" s="16">
        <f>SUM(B22-C22)</f>
        <v>-164874</v>
      </c>
      <c r="E22" s="110"/>
    </row>
    <row r="23" spans="1:8" ht="18.75" customHeight="1">
      <c r="A23" s="11" t="s">
        <v>18</v>
      </c>
      <c r="B23" s="6">
        <v>5595000</v>
      </c>
      <c r="C23" s="6">
        <v>4819200</v>
      </c>
      <c r="D23" s="16">
        <f t="shared" ref="D23:D25" si="4">SUM(B23-C23)</f>
        <v>775800</v>
      </c>
      <c r="E23" s="110"/>
    </row>
    <row r="24" spans="1:8">
      <c r="A24" s="11" t="s">
        <v>19</v>
      </c>
      <c r="B24" s="6">
        <v>285000</v>
      </c>
      <c r="C24" s="6">
        <v>348854</v>
      </c>
      <c r="D24" s="16">
        <f t="shared" si="4"/>
        <v>-63854</v>
      </c>
      <c r="E24" s="110"/>
    </row>
    <row r="25" spans="1:8">
      <c r="A25" s="11" t="s">
        <v>20</v>
      </c>
      <c r="B25" s="8"/>
      <c r="C25" s="6"/>
      <c r="D25" s="16">
        <f t="shared" si="4"/>
        <v>0</v>
      </c>
      <c r="E25" s="110"/>
    </row>
    <row r="26" spans="1:8">
      <c r="A26" s="10" t="s">
        <v>21</v>
      </c>
      <c r="B26" s="5">
        <f>+SUM(B27:B32)</f>
        <v>6242200</v>
      </c>
      <c r="C26" s="5">
        <f>+SUM(C27:C32)</f>
        <v>5782255</v>
      </c>
      <c r="D26" s="5">
        <f>+SUM(D27:D32)</f>
        <v>459945</v>
      </c>
      <c r="E26" s="20"/>
    </row>
    <row r="27" spans="1:8">
      <c r="A27" s="11" t="s">
        <v>22</v>
      </c>
      <c r="B27" s="6">
        <v>2250200</v>
      </c>
      <c r="C27" s="6">
        <v>1681940</v>
      </c>
      <c r="D27" s="16">
        <f>SUM(B27-C27)</f>
        <v>568260</v>
      </c>
      <c r="E27" s="20"/>
    </row>
    <row r="28" spans="1:8">
      <c r="A28" s="11" t="s">
        <v>23</v>
      </c>
      <c r="B28" s="6">
        <v>1749800</v>
      </c>
      <c r="C28" s="6">
        <v>1841540</v>
      </c>
      <c r="D28" s="16">
        <f t="shared" ref="D28:D32" si="5">SUM(B28-C28)</f>
        <v>-91740</v>
      </c>
      <c r="E28" s="20"/>
    </row>
    <row r="29" spans="1:8">
      <c r="A29" s="11" t="s">
        <v>24</v>
      </c>
      <c r="B29" s="6">
        <v>1373400</v>
      </c>
      <c r="C29" s="6">
        <v>1474585</v>
      </c>
      <c r="D29" s="16">
        <f t="shared" si="5"/>
        <v>-101185</v>
      </c>
      <c r="E29" s="20"/>
    </row>
    <row r="30" spans="1:8">
      <c r="A30" s="11" t="s">
        <v>25</v>
      </c>
      <c r="B30" s="6"/>
      <c r="C30" s="6"/>
      <c r="D30" s="16">
        <f t="shared" si="5"/>
        <v>0</v>
      </c>
      <c r="E30" s="20"/>
    </row>
    <row r="31" spans="1:8">
      <c r="A31" s="11" t="s">
        <v>26</v>
      </c>
      <c r="B31" s="8">
        <v>369000</v>
      </c>
      <c r="C31" s="6">
        <v>60000</v>
      </c>
      <c r="D31" s="16">
        <f t="shared" si="5"/>
        <v>309000</v>
      </c>
      <c r="E31" s="20"/>
    </row>
    <row r="32" spans="1:8">
      <c r="A32" s="11" t="s">
        <v>27</v>
      </c>
      <c r="B32" s="6">
        <v>499800</v>
      </c>
      <c r="C32" s="6">
        <v>724190</v>
      </c>
      <c r="D32" s="16">
        <f t="shared" si="5"/>
        <v>-224390</v>
      </c>
      <c r="E32" s="20"/>
    </row>
    <row r="33" spans="1:5">
      <c r="A33" s="10" t="s">
        <v>28</v>
      </c>
      <c r="B33" s="5">
        <f>+SUM(B34:B35)</f>
        <v>0</v>
      </c>
      <c r="C33" s="5">
        <f>+SUM(C34:C35)</f>
        <v>0</v>
      </c>
      <c r="D33" s="5">
        <f>+SUM(D34:D35)</f>
        <v>0</v>
      </c>
      <c r="E33" s="20"/>
    </row>
    <row r="34" spans="1:5">
      <c r="A34" s="11" t="s">
        <v>29</v>
      </c>
      <c r="B34" s="6"/>
      <c r="C34" s="6"/>
      <c r="D34" s="16"/>
      <c r="E34" s="20"/>
    </row>
    <row r="35" spans="1:5">
      <c r="A35" s="11" t="s">
        <v>30</v>
      </c>
      <c r="B35" s="6"/>
      <c r="C35" s="6"/>
      <c r="D35" s="16"/>
      <c r="E35" s="20"/>
    </row>
    <row r="36" spans="1:5">
      <c r="A36" s="10" t="s">
        <v>31</v>
      </c>
      <c r="B36" s="5">
        <f>+SUM(B37:B39)</f>
        <v>1875000</v>
      </c>
      <c r="C36" s="5">
        <f>+SUM(C37:C39)</f>
        <v>571600</v>
      </c>
      <c r="D36" s="5">
        <f>SUM(B36-C36)</f>
        <v>1303400</v>
      </c>
      <c r="E36" s="20"/>
    </row>
    <row r="37" spans="1:5">
      <c r="A37" s="11" t="s">
        <v>32</v>
      </c>
      <c r="B37" s="6"/>
      <c r="C37" s="6"/>
      <c r="D37" s="16"/>
      <c r="E37" s="20"/>
    </row>
    <row r="38" spans="1:5">
      <c r="A38" s="11" t="s">
        <v>33</v>
      </c>
      <c r="B38" s="6"/>
      <c r="C38" s="6"/>
      <c r="D38" s="16"/>
      <c r="E38" s="20"/>
    </row>
    <row r="39" spans="1:5">
      <c r="A39" s="11" t="s">
        <v>34</v>
      </c>
      <c r="B39" s="6">
        <v>1875000</v>
      </c>
      <c r="C39" s="6">
        <v>571600</v>
      </c>
      <c r="D39" s="16">
        <f>SUM(B39-C39)</f>
        <v>1303400</v>
      </c>
      <c r="E39" s="20"/>
    </row>
    <row r="40" spans="1:5">
      <c r="A40" s="10" t="s">
        <v>35</v>
      </c>
      <c r="B40" s="5">
        <f>+SUM(B41:B43)</f>
        <v>3050000</v>
      </c>
      <c r="C40" s="5">
        <f>+SUM(C41:C43)</f>
        <v>822500</v>
      </c>
      <c r="D40" s="5">
        <f>+SUM(D41:D43)</f>
        <v>2227500</v>
      </c>
      <c r="E40" s="20"/>
    </row>
    <row r="41" spans="1:5">
      <c r="A41" s="11" t="s">
        <v>36</v>
      </c>
      <c r="B41" s="6"/>
      <c r="C41" s="6"/>
      <c r="D41" s="16"/>
      <c r="E41" s="20"/>
    </row>
    <row r="42" spans="1:5">
      <c r="A42" s="11" t="s">
        <v>37</v>
      </c>
      <c r="B42" s="6">
        <v>3050000</v>
      </c>
      <c r="C42" s="6">
        <v>822500</v>
      </c>
      <c r="D42" s="16">
        <f>SUM(B42-C42)</f>
        <v>2227500</v>
      </c>
      <c r="E42" s="20"/>
    </row>
    <row r="43" spans="1:5">
      <c r="A43" s="11" t="s">
        <v>38</v>
      </c>
      <c r="B43" s="6"/>
      <c r="C43" s="6"/>
      <c r="D43" s="16"/>
      <c r="E43" s="20"/>
    </row>
    <row r="44" spans="1:5">
      <c r="A44" s="10" t="s">
        <v>39</v>
      </c>
      <c r="B44" s="5">
        <f>+SUM(B45:B52)</f>
        <v>8225600</v>
      </c>
      <c r="C44" s="5">
        <f>+SUM(C45:C52)</f>
        <v>7423664</v>
      </c>
      <c r="D44" s="5">
        <f>+SUM(D45:D52)</f>
        <v>801936</v>
      </c>
      <c r="E44" s="20"/>
    </row>
    <row r="45" spans="1:5">
      <c r="A45" s="11" t="s">
        <v>40</v>
      </c>
      <c r="B45" s="8">
        <v>400000</v>
      </c>
      <c r="C45" s="6">
        <v>0</v>
      </c>
      <c r="D45" s="16">
        <f>SUM(B45-C45)</f>
        <v>400000</v>
      </c>
      <c r="E45" s="20"/>
    </row>
    <row r="46" spans="1:5">
      <c r="A46" s="11" t="s">
        <v>41</v>
      </c>
      <c r="B46" s="8">
        <v>350000</v>
      </c>
      <c r="C46" s="6"/>
      <c r="D46" s="16">
        <f t="shared" ref="D46:D59" si="6">SUM(B46-C46)</f>
        <v>350000</v>
      </c>
      <c r="E46" s="20"/>
    </row>
    <row r="47" spans="1:5">
      <c r="A47" s="12" t="s">
        <v>42</v>
      </c>
      <c r="B47" s="7">
        <v>7260000</v>
      </c>
      <c r="C47" s="6">
        <v>7260000</v>
      </c>
      <c r="D47" s="16">
        <f t="shared" si="6"/>
        <v>0</v>
      </c>
      <c r="E47" s="30"/>
    </row>
    <row r="48" spans="1:5">
      <c r="A48" s="11" t="s">
        <v>43</v>
      </c>
      <c r="B48" s="8">
        <v>0</v>
      </c>
      <c r="C48" s="6"/>
      <c r="D48" s="16">
        <f t="shared" si="6"/>
        <v>0</v>
      </c>
      <c r="E48" s="20"/>
    </row>
    <row r="49" spans="1:5">
      <c r="A49" s="11" t="s">
        <v>44</v>
      </c>
      <c r="B49" s="7">
        <v>192000</v>
      </c>
      <c r="C49" s="6">
        <v>140064</v>
      </c>
      <c r="D49" s="16">
        <f t="shared" si="6"/>
        <v>51936</v>
      </c>
      <c r="E49" s="20"/>
    </row>
    <row r="50" spans="1:5">
      <c r="A50" s="11" t="s">
        <v>45</v>
      </c>
      <c r="B50" s="7">
        <v>23600</v>
      </c>
      <c r="C50" s="6">
        <v>23600</v>
      </c>
      <c r="D50" s="16">
        <f t="shared" si="6"/>
        <v>0</v>
      </c>
      <c r="E50" s="20"/>
    </row>
    <row r="51" spans="1:5">
      <c r="A51" s="11" t="s">
        <v>50</v>
      </c>
      <c r="B51" s="8"/>
      <c r="C51" s="6"/>
      <c r="D51" s="16">
        <f t="shared" si="6"/>
        <v>0</v>
      </c>
      <c r="E51" s="20"/>
    </row>
    <row r="52" spans="1:5">
      <c r="A52" s="26" t="s">
        <v>47</v>
      </c>
      <c r="B52" s="8"/>
      <c r="C52" s="6"/>
      <c r="D52" s="16">
        <f t="shared" si="6"/>
        <v>0</v>
      </c>
      <c r="E52" s="20"/>
    </row>
    <row r="53" spans="1:5">
      <c r="A53" s="10" t="s">
        <v>48</v>
      </c>
      <c r="B53" s="5">
        <f>+SUM(B54:B55)</f>
        <v>3250200</v>
      </c>
      <c r="C53" s="5">
        <f>+SUM(C54:C55)</f>
        <v>1969416</v>
      </c>
      <c r="D53" s="16">
        <f t="shared" si="6"/>
        <v>1280784</v>
      </c>
      <c r="E53" s="20"/>
    </row>
    <row r="54" spans="1:5">
      <c r="A54" s="11" t="s">
        <v>49</v>
      </c>
      <c r="B54" s="6">
        <v>2250000</v>
      </c>
      <c r="C54" s="6">
        <v>1062016</v>
      </c>
      <c r="D54" s="16" t="s">
        <v>268</v>
      </c>
      <c r="E54" s="20"/>
    </row>
    <row r="55" spans="1:5">
      <c r="A55" s="11" t="s">
        <v>50</v>
      </c>
      <c r="B55" s="6">
        <v>1000200</v>
      </c>
      <c r="C55" s="6">
        <v>907400</v>
      </c>
      <c r="D55" s="16"/>
      <c r="E55" s="20"/>
    </row>
    <row r="56" spans="1:5">
      <c r="A56" s="10" t="s">
        <v>51</v>
      </c>
      <c r="B56" s="5" t="str">
        <f>+B58</f>
        <v>0.0.</v>
      </c>
      <c r="C56" s="5">
        <f>+SUM(C58)</f>
        <v>0</v>
      </c>
      <c r="D56" s="16">
        <v>0</v>
      </c>
      <c r="E56" s="20"/>
    </row>
    <row r="57" spans="1:5">
      <c r="A57" s="10" t="s">
        <v>52</v>
      </c>
      <c r="B57" s="5" t="str">
        <f>+B58</f>
        <v>0.0.</v>
      </c>
      <c r="C57" s="5">
        <f>+C58</f>
        <v>0</v>
      </c>
      <c r="D57" s="16">
        <v>0</v>
      </c>
      <c r="E57" s="20"/>
    </row>
    <row r="58" spans="1:5">
      <c r="A58" s="11" t="s">
        <v>53</v>
      </c>
      <c r="B58" s="8" t="s">
        <v>131</v>
      </c>
      <c r="C58" s="6">
        <v>0</v>
      </c>
      <c r="D58" s="16">
        <v>0</v>
      </c>
      <c r="E58" s="20"/>
    </row>
    <row r="59" spans="1:5">
      <c r="A59" s="10" t="s">
        <v>54</v>
      </c>
      <c r="B59" s="5">
        <f>+B60</f>
        <v>0</v>
      </c>
      <c r="C59" s="5">
        <f>+C60</f>
        <v>0</v>
      </c>
      <c r="D59" s="16">
        <f t="shared" si="6"/>
        <v>0</v>
      </c>
      <c r="E59" s="20"/>
    </row>
    <row r="60" spans="1:5">
      <c r="A60" s="10" t="s">
        <v>55</v>
      </c>
      <c r="B60" s="5">
        <f>+SUM(B61:B63)</f>
        <v>0</v>
      </c>
      <c r="C60" s="5">
        <f>+SUM(C61:C63)</f>
        <v>0</v>
      </c>
      <c r="D60" s="5">
        <f>+SUM(D61:D63)</f>
        <v>0</v>
      </c>
      <c r="E60" s="20"/>
    </row>
    <row r="61" spans="1:5">
      <c r="A61" s="11" t="s">
        <v>56</v>
      </c>
      <c r="B61" s="8"/>
      <c r="C61" s="13"/>
      <c r="D61" s="16"/>
      <c r="E61" s="20"/>
    </row>
    <row r="62" spans="1:5">
      <c r="A62" s="12" t="s">
        <v>57</v>
      </c>
      <c r="B62" s="8"/>
      <c r="C62" s="13"/>
      <c r="D62" s="16"/>
      <c r="E62" s="20"/>
    </row>
    <row r="63" spans="1:5">
      <c r="A63" s="27" t="s">
        <v>58</v>
      </c>
      <c r="B63" s="8"/>
      <c r="C63" s="22"/>
      <c r="D63" s="16"/>
      <c r="E63" s="20"/>
    </row>
    <row r="64" spans="1:5">
      <c r="A64" s="10" t="s">
        <v>59</v>
      </c>
      <c r="B64" s="14">
        <f>SUM(B65+B67)</f>
        <v>206838800</v>
      </c>
      <c r="C64" s="14">
        <f>SUM(C65+C67)</f>
        <v>186915863</v>
      </c>
      <c r="D64" s="5">
        <f>+B64-C64</f>
        <v>19922937</v>
      </c>
      <c r="E64" s="20"/>
    </row>
    <row r="65" spans="1:5">
      <c r="A65" s="10" t="s">
        <v>60</v>
      </c>
      <c r="B65" s="14">
        <f>+B66</f>
        <v>206838800</v>
      </c>
      <c r="C65" s="14">
        <f>+C66</f>
        <v>186915863</v>
      </c>
      <c r="D65" s="14">
        <f>+D66</f>
        <v>19922937</v>
      </c>
      <c r="E65" s="20"/>
    </row>
    <row r="66" spans="1:5">
      <c r="A66" s="11" t="s">
        <v>61</v>
      </c>
      <c r="B66" s="15">
        <v>206838800</v>
      </c>
      <c r="C66" s="15">
        <f>SUM(C10+C15+C21+C26+C36+C40+C44+C53)</f>
        <v>186915863</v>
      </c>
      <c r="D66" s="16">
        <f>SUM(B66-C66)</f>
        <v>19922937</v>
      </c>
      <c r="E66" s="20"/>
    </row>
    <row r="67" spans="1:5">
      <c r="A67" s="10" t="s">
        <v>62</v>
      </c>
      <c r="B67" s="14"/>
      <c r="C67" s="14"/>
      <c r="D67" s="14"/>
      <c r="E67" s="20"/>
    </row>
    <row r="68" spans="1:5">
      <c r="A68" s="24" t="s">
        <v>63</v>
      </c>
      <c r="B68" s="5"/>
      <c r="C68" s="5"/>
      <c r="D68" s="15">
        <f>SUM(B68-C68)</f>
        <v>0</v>
      </c>
      <c r="E68" s="20"/>
    </row>
    <row r="69" spans="1:5">
      <c r="A69" s="24" t="s">
        <v>70</v>
      </c>
      <c r="B69" s="6"/>
      <c r="C69" s="13">
        <v>0</v>
      </c>
      <c r="D69" s="5"/>
      <c r="E69" s="20"/>
    </row>
    <row r="70" spans="1:5">
      <c r="A70" s="55" t="s">
        <v>150</v>
      </c>
      <c r="B70" s="6"/>
      <c r="C70" s="13"/>
      <c r="D70" s="5"/>
      <c r="E70" s="20"/>
    </row>
    <row r="71" spans="1:5">
      <c r="A71" s="24" t="s">
        <v>72</v>
      </c>
      <c r="B71" s="6"/>
      <c r="C71" s="13">
        <v>0</v>
      </c>
      <c r="D71" s="5"/>
      <c r="E71" s="20"/>
    </row>
    <row r="72" spans="1:5">
      <c r="A72" s="24" t="s">
        <v>73</v>
      </c>
      <c r="B72" s="6"/>
      <c r="C72" s="13">
        <v>0</v>
      </c>
      <c r="D72" s="5"/>
      <c r="E72" s="20"/>
    </row>
    <row r="73" spans="1:5">
      <c r="A73" s="24" t="s">
        <v>74</v>
      </c>
      <c r="B73" s="6"/>
      <c r="C73" s="13">
        <v>0</v>
      </c>
      <c r="D73" s="5"/>
      <c r="E73" s="20"/>
    </row>
    <row r="74" spans="1:5">
      <c r="A74" s="24" t="s">
        <v>75</v>
      </c>
      <c r="B74" s="6"/>
      <c r="C74" s="13"/>
      <c r="D74" s="5"/>
      <c r="E74" s="20"/>
    </row>
    <row r="75" spans="1:5">
      <c r="A75" s="25" t="s">
        <v>76</v>
      </c>
      <c r="B75" s="6"/>
      <c r="C75" s="13"/>
      <c r="D75" s="5"/>
      <c r="E75" s="20"/>
    </row>
    <row r="76" spans="1:5">
      <c r="A76" s="23" t="s">
        <v>77</v>
      </c>
      <c r="B76" s="6"/>
      <c r="C76" s="13"/>
      <c r="D76" s="43"/>
      <c r="E76" s="21"/>
    </row>
    <row r="77" spans="1:5">
      <c r="A77" s="10" t="s">
        <v>64</v>
      </c>
      <c r="B77" s="6">
        <v>33</v>
      </c>
      <c r="C77" s="6">
        <v>33</v>
      </c>
      <c r="D77" s="6">
        <f t="shared" ref="D77" si="7">SUM(D78:D81)</f>
        <v>0</v>
      </c>
      <c r="E77" s="20"/>
    </row>
    <row r="78" spans="1:5">
      <c r="A78" s="11" t="s">
        <v>65</v>
      </c>
      <c r="B78" s="6">
        <v>1</v>
      </c>
      <c r="C78" s="6">
        <v>1</v>
      </c>
      <c r="D78" s="6"/>
      <c r="E78" s="20"/>
    </row>
    <row r="79" spans="1:5">
      <c r="A79" s="11" t="s">
        <v>66</v>
      </c>
      <c r="B79" s="6">
        <v>27</v>
      </c>
      <c r="C79" s="6">
        <v>27</v>
      </c>
      <c r="D79" s="6"/>
      <c r="E79" s="20"/>
    </row>
    <row r="80" spans="1:5">
      <c r="A80" s="11" t="s">
        <v>67</v>
      </c>
      <c r="B80" s="6">
        <v>5</v>
      </c>
      <c r="C80" s="6">
        <v>5</v>
      </c>
      <c r="D80" s="6"/>
      <c r="E80" s="20"/>
    </row>
    <row r="81" spans="1:5">
      <c r="A81" s="11" t="s">
        <v>68</v>
      </c>
      <c r="B81" s="6"/>
      <c r="C81" s="6"/>
      <c r="D81" s="6"/>
      <c r="E81" s="20"/>
    </row>
    <row r="82" spans="1:5">
      <c r="A82" s="18"/>
      <c r="B82" s="17"/>
      <c r="C82" s="17"/>
      <c r="D82" s="17"/>
      <c r="E82" t="s">
        <v>83</v>
      </c>
    </row>
    <row r="83" spans="1:5" ht="21" customHeight="1">
      <c r="A83" s="121" t="s">
        <v>185</v>
      </c>
      <c r="B83" s="121"/>
      <c r="C83" s="121"/>
      <c r="D83" s="121"/>
      <c r="E83" s="121"/>
    </row>
    <row r="84" spans="1:5" ht="62.25" customHeight="1">
      <c r="A84" s="119" t="s">
        <v>85</v>
      </c>
      <c r="B84" s="119"/>
      <c r="C84" s="119"/>
      <c r="D84" s="119"/>
      <c r="E84" s="119"/>
    </row>
    <row r="87" spans="1:5">
      <c r="A87" s="69"/>
    </row>
  </sheetData>
  <mergeCells count="4">
    <mergeCell ref="A84:E84"/>
    <mergeCell ref="A2:E2"/>
    <mergeCell ref="D4:E4"/>
    <mergeCell ref="A83:E83"/>
  </mergeCells>
  <pageMargins left="0.25" right="0.25" top="0.75" bottom="0.75" header="0.3" footer="0.3"/>
  <pageSetup paperSize="9" scale="90"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7"/>
  <sheetViews>
    <sheetView workbookViewId="0">
      <selection sqref="A1:XFD1048576"/>
    </sheetView>
  </sheetViews>
  <sheetFormatPr defaultRowHeight="15"/>
  <cols>
    <col min="1" max="1" width="55" customWidth="1"/>
    <col min="2" max="2" width="12" customWidth="1"/>
    <col min="3" max="3" width="12.28515625" customWidth="1"/>
    <col min="4" max="4" width="14.28515625" customWidth="1"/>
    <col min="5" max="5" width="12.140625" customWidth="1"/>
    <col min="7" max="7" width="4.28515625" customWidth="1"/>
    <col min="8" max="8" width="13.140625" customWidth="1"/>
  </cols>
  <sheetData>
    <row r="2" spans="1:8" ht="15.75">
      <c r="A2" s="120" t="s">
        <v>307</v>
      </c>
      <c r="B2" s="120"/>
      <c r="C2" s="120"/>
      <c r="D2" s="120"/>
      <c r="E2" s="120"/>
    </row>
    <row r="3" spans="1:8">
      <c r="A3" s="3"/>
      <c r="B3" s="4"/>
      <c r="C3" s="4"/>
      <c r="D3" s="4"/>
    </row>
    <row r="4" spans="1:8">
      <c r="A4" s="66" t="s">
        <v>82</v>
      </c>
      <c r="B4" s="4"/>
      <c r="C4" s="4"/>
      <c r="D4" s="163" t="s">
        <v>303</v>
      </c>
      <c r="E4" s="163"/>
    </row>
    <row r="5" spans="1:8" ht="31.5">
      <c r="A5" s="19" t="s">
        <v>78</v>
      </c>
      <c r="B5" s="2" t="s">
        <v>79</v>
      </c>
      <c r="C5" s="2" t="s">
        <v>80</v>
      </c>
      <c r="D5" s="1" t="s">
        <v>199</v>
      </c>
      <c r="E5" s="28" t="s">
        <v>69</v>
      </c>
    </row>
    <row r="6" spans="1:8">
      <c r="A6" s="9" t="s">
        <v>1</v>
      </c>
      <c r="B6" s="2">
        <v>0</v>
      </c>
      <c r="C6" s="2">
        <v>0</v>
      </c>
      <c r="D6" s="1"/>
      <c r="E6" s="20"/>
    </row>
    <row r="7" spans="1:8">
      <c r="A7" s="10" t="s">
        <v>2</v>
      </c>
      <c r="B7" s="5">
        <v>240028300</v>
      </c>
      <c r="C7" s="5">
        <v>229224044</v>
      </c>
      <c r="D7" s="5">
        <f>SUM(B7-C7)</f>
        <v>10804256</v>
      </c>
      <c r="E7" s="20"/>
    </row>
    <row r="8" spans="1:8">
      <c r="A8" s="10" t="s">
        <v>3</v>
      </c>
      <c r="B8" s="5">
        <v>240028300</v>
      </c>
      <c r="C8" s="5">
        <v>229224044</v>
      </c>
      <c r="D8" s="5">
        <f t="shared" ref="D8:D9" si="0">SUM(B8-C8)</f>
        <v>10804256</v>
      </c>
      <c r="E8" s="5"/>
    </row>
    <row r="9" spans="1:8">
      <c r="A9" s="10" t="s">
        <v>4</v>
      </c>
      <c r="B9" s="5">
        <f>+B10+B15+B21+B26+B33+B36+B40+B44+B53</f>
        <v>240028300</v>
      </c>
      <c r="C9" s="5">
        <f>+C10+C15+C21+C26+C33+C36+C40+C44+C53</f>
        <v>229209044</v>
      </c>
      <c r="D9" s="5">
        <f t="shared" si="0"/>
        <v>10819256</v>
      </c>
      <c r="E9" s="5"/>
    </row>
    <row r="10" spans="1:8">
      <c r="A10" s="10" t="s">
        <v>5</v>
      </c>
      <c r="B10" s="5">
        <f>+SUM(B11:B14)</f>
        <v>183706400</v>
      </c>
      <c r="C10" s="5">
        <f>+SUM(C11:C14)</f>
        <v>183408740</v>
      </c>
      <c r="D10" s="5">
        <f>+SUM(D11:D14)</f>
        <v>297660</v>
      </c>
      <c r="E10" s="104"/>
    </row>
    <row r="11" spans="1:8" ht="18" customHeight="1">
      <c r="A11" s="11" t="s">
        <v>6</v>
      </c>
      <c r="B11" s="6">
        <v>125769900</v>
      </c>
      <c r="C11" s="6">
        <v>158567217</v>
      </c>
      <c r="D11" s="16">
        <f>SUM(B11-C11)</f>
        <v>-32797317</v>
      </c>
      <c r="E11" s="104"/>
    </row>
    <row r="12" spans="1:8">
      <c r="A12" s="11" t="s">
        <v>7</v>
      </c>
      <c r="B12" s="6">
        <v>7348600</v>
      </c>
      <c r="C12" s="6">
        <v>7231960</v>
      </c>
      <c r="D12" s="16">
        <f t="shared" ref="D12:D14" si="1">SUM(B12-C12)</f>
        <v>116640</v>
      </c>
      <c r="E12" s="104"/>
    </row>
    <row r="13" spans="1:8">
      <c r="A13" s="11" t="s">
        <v>8</v>
      </c>
      <c r="B13" s="6">
        <v>19167100</v>
      </c>
      <c r="C13" s="6">
        <v>17609563</v>
      </c>
      <c r="D13" s="16">
        <f t="shared" si="1"/>
        <v>1557537</v>
      </c>
      <c r="E13" s="104"/>
    </row>
    <row r="14" spans="1:8">
      <c r="A14" s="68" t="s">
        <v>195</v>
      </c>
      <c r="B14" s="6">
        <v>31420800</v>
      </c>
      <c r="C14" s="6">
        <v>0</v>
      </c>
      <c r="D14" s="16">
        <f t="shared" si="1"/>
        <v>31420800</v>
      </c>
      <c r="E14" s="104"/>
    </row>
    <row r="15" spans="1:8">
      <c r="A15" s="10" t="s">
        <v>10</v>
      </c>
      <c r="B15" s="5">
        <v>24005500</v>
      </c>
      <c r="C15" s="5">
        <v>20280018</v>
      </c>
      <c r="D15" s="5">
        <f>SUM(B15-C15)</f>
        <v>3725482</v>
      </c>
      <c r="E15" s="20"/>
      <c r="H15" s="117"/>
    </row>
    <row r="16" spans="1:8">
      <c r="A16" s="11" t="s">
        <v>11</v>
      </c>
      <c r="B16" s="63">
        <v>1600370</v>
      </c>
      <c r="C16" s="63">
        <f>C15*100/12*8%</f>
        <v>13520012</v>
      </c>
      <c r="D16" s="16">
        <f t="shared" ref="D16:D20" si="2">SUM(B16-C16)</f>
        <v>-11919642</v>
      </c>
      <c r="E16" s="20"/>
      <c r="H16" s="118"/>
    </row>
    <row r="17" spans="1:8">
      <c r="A17" s="11" t="s">
        <v>12</v>
      </c>
      <c r="B17" s="63">
        <f>B15*100/12*1%</f>
        <v>2000458.3333333335</v>
      </c>
      <c r="C17" s="63">
        <f>C15*100/12*1%</f>
        <v>1690001.5</v>
      </c>
      <c r="D17" s="16">
        <f t="shared" si="2"/>
        <v>310456.83333333349</v>
      </c>
      <c r="E17" s="20"/>
      <c r="H17" s="118"/>
    </row>
    <row r="18" spans="1:8">
      <c r="A18" s="11" t="s">
        <v>13</v>
      </c>
      <c r="B18" s="63">
        <f>B15*100/12*0.8%</f>
        <v>1600366.6666666667</v>
      </c>
      <c r="C18" s="63">
        <f>C15*100/12*0.8%</f>
        <v>1352001.2</v>
      </c>
      <c r="D18" s="16">
        <f t="shared" si="2"/>
        <v>248365.46666666679</v>
      </c>
      <c r="E18" s="20"/>
      <c r="H18" s="118"/>
    </row>
    <row r="19" spans="1:8">
      <c r="A19" s="11" t="s">
        <v>14</v>
      </c>
      <c r="B19" s="63">
        <f>B15*100/12*0.2%</f>
        <v>400091.66666666669</v>
      </c>
      <c r="C19" s="63">
        <f>C15*100/12*0.2%</f>
        <v>338000.3</v>
      </c>
      <c r="D19" s="16">
        <f t="shared" si="2"/>
        <v>62091.366666666698</v>
      </c>
      <c r="E19" s="20"/>
      <c r="H19" s="118"/>
    </row>
    <row r="20" spans="1:8">
      <c r="A20" s="11" t="s">
        <v>15</v>
      </c>
      <c r="B20" s="63">
        <f>B15*100/12*2%</f>
        <v>4000916.666666667</v>
      </c>
      <c r="C20" s="63">
        <f>C15*100/12*2%</f>
        <v>3380003</v>
      </c>
      <c r="D20" s="16">
        <f t="shared" si="2"/>
        <v>620913.66666666698</v>
      </c>
      <c r="E20" s="20"/>
      <c r="H20" s="118"/>
    </row>
    <row r="21" spans="1:8">
      <c r="A21" s="10" t="s">
        <v>16</v>
      </c>
      <c r="B21" s="5">
        <f>SUM(B22+B23+B24+B25)</f>
        <v>6673000</v>
      </c>
      <c r="C21" s="5">
        <f t="shared" ref="C21:D21" si="3">SUM(C22+C23+C24+C25)</f>
        <v>6182551</v>
      </c>
      <c r="D21" s="5">
        <f t="shared" si="3"/>
        <v>490449</v>
      </c>
      <c r="E21" s="20"/>
      <c r="H21" s="116"/>
    </row>
    <row r="22" spans="1:8" ht="17.25" customHeight="1">
      <c r="A22" s="11" t="s">
        <v>17</v>
      </c>
      <c r="B22" s="6">
        <v>745500</v>
      </c>
      <c r="C22" s="6">
        <v>905617</v>
      </c>
      <c r="D22" s="16">
        <f>SUM(B22-C22)</f>
        <v>-160117</v>
      </c>
      <c r="E22" s="110"/>
    </row>
    <row r="23" spans="1:8" ht="18.75" customHeight="1">
      <c r="A23" s="11" t="s">
        <v>18</v>
      </c>
      <c r="B23" s="6">
        <v>5595000</v>
      </c>
      <c r="C23" s="6">
        <v>4819200</v>
      </c>
      <c r="D23" s="16">
        <f t="shared" ref="D23:D25" si="4">SUM(B23-C23)</f>
        <v>775800</v>
      </c>
      <c r="E23" s="110"/>
    </row>
    <row r="24" spans="1:8">
      <c r="A24" s="11" t="s">
        <v>19</v>
      </c>
      <c r="B24" s="6">
        <v>332500</v>
      </c>
      <c r="C24" s="6">
        <v>457734</v>
      </c>
      <c r="D24" s="16">
        <f t="shared" si="4"/>
        <v>-125234</v>
      </c>
      <c r="E24" s="110"/>
    </row>
    <row r="25" spans="1:8">
      <c r="A25" s="11" t="s">
        <v>20</v>
      </c>
      <c r="B25" s="8"/>
      <c r="C25" s="6"/>
      <c r="D25" s="16">
        <f t="shared" si="4"/>
        <v>0</v>
      </c>
      <c r="E25" s="110"/>
    </row>
    <row r="26" spans="1:8">
      <c r="A26" s="10" t="s">
        <v>21</v>
      </c>
      <c r="B26" s="5">
        <f>+SUM(B27:B32)</f>
        <v>7115900</v>
      </c>
      <c r="C26" s="5">
        <f>+SUM(C27:C32)</f>
        <v>6683905</v>
      </c>
      <c r="D26" s="5">
        <f>+SUM(D27:D32)</f>
        <v>431995</v>
      </c>
      <c r="E26" s="20"/>
    </row>
    <row r="27" spans="1:8">
      <c r="A27" s="11" t="s">
        <v>22</v>
      </c>
      <c r="B27" s="6">
        <v>2541900</v>
      </c>
      <c r="C27" s="6">
        <v>1853440</v>
      </c>
      <c r="D27" s="16">
        <f>SUM(B27-C27)</f>
        <v>688460</v>
      </c>
      <c r="E27" s="20"/>
    </row>
    <row r="28" spans="1:8">
      <c r="A28" s="11" t="s">
        <v>23</v>
      </c>
      <c r="B28" s="6">
        <v>1958100</v>
      </c>
      <c r="C28" s="6">
        <v>1856540</v>
      </c>
      <c r="D28" s="16">
        <f t="shared" ref="D28:D32" si="5">SUM(B28-C28)</f>
        <v>101560</v>
      </c>
      <c r="E28" s="20"/>
    </row>
    <row r="29" spans="1:8">
      <c r="A29" s="11" t="s">
        <v>24</v>
      </c>
      <c r="B29" s="6">
        <v>1602300</v>
      </c>
      <c r="C29" s="6">
        <v>1707485</v>
      </c>
      <c r="D29" s="16">
        <f t="shared" si="5"/>
        <v>-105185</v>
      </c>
      <c r="E29" s="20"/>
    </row>
    <row r="30" spans="1:8">
      <c r="A30" s="11" t="s">
        <v>25</v>
      </c>
      <c r="B30" s="6"/>
      <c r="C30" s="6"/>
      <c r="D30" s="16">
        <f t="shared" si="5"/>
        <v>0</v>
      </c>
      <c r="E30" s="20"/>
    </row>
    <row r="31" spans="1:8">
      <c r="A31" s="11" t="s">
        <v>26</v>
      </c>
      <c r="B31" s="8">
        <v>430500</v>
      </c>
      <c r="C31" s="6">
        <v>136000</v>
      </c>
      <c r="D31" s="16">
        <f t="shared" si="5"/>
        <v>294500</v>
      </c>
      <c r="E31" s="20"/>
    </row>
    <row r="32" spans="1:8">
      <c r="A32" s="11" t="s">
        <v>27</v>
      </c>
      <c r="B32" s="6">
        <v>583100</v>
      </c>
      <c r="C32" s="6">
        <v>1130440</v>
      </c>
      <c r="D32" s="16">
        <f t="shared" si="5"/>
        <v>-547340</v>
      </c>
      <c r="E32" s="20"/>
    </row>
    <row r="33" spans="1:5">
      <c r="A33" s="10" t="s">
        <v>28</v>
      </c>
      <c r="B33" s="5">
        <f>+SUM(B34:B35)</f>
        <v>0</v>
      </c>
      <c r="C33" s="5">
        <f>+SUM(C34:C35)</f>
        <v>0</v>
      </c>
      <c r="D33" s="5">
        <f>+SUM(D34:D35)</f>
        <v>0</v>
      </c>
      <c r="E33" s="20"/>
    </row>
    <row r="34" spans="1:5">
      <c r="A34" s="11" t="s">
        <v>29</v>
      </c>
      <c r="B34" s="6"/>
      <c r="C34" s="6"/>
      <c r="D34" s="16"/>
      <c r="E34" s="20"/>
    </row>
    <row r="35" spans="1:5">
      <c r="A35" s="11" t="s">
        <v>30</v>
      </c>
      <c r="B35" s="6"/>
      <c r="C35" s="6"/>
      <c r="D35" s="16"/>
      <c r="E35" s="20"/>
    </row>
    <row r="36" spans="1:5">
      <c r="A36" s="10" t="s">
        <v>31</v>
      </c>
      <c r="B36" s="5">
        <f>+SUM(B37:B39)</f>
        <v>1875000</v>
      </c>
      <c r="C36" s="5">
        <f>+SUM(C37:C39)</f>
        <v>577150</v>
      </c>
      <c r="D36" s="5">
        <f>SUM(B36-C36)</f>
        <v>1297850</v>
      </c>
      <c r="E36" s="20"/>
    </row>
    <row r="37" spans="1:5">
      <c r="A37" s="11" t="s">
        <v>32</v>
      </c>
      <c r="B37" s="6"/>
      <c r="C37" s="6"/>
      <c r="D37" s="16"/>
      <c r="E37" s="20"/>
    </row>
    <row r="38" spans="1:5">
      <c r="A38" s="11" t="s">
        <v>33</v>
      </c>
      <c r="B38" s="6"/>
      <c r="C38" s="6"/>
      <c r="D38" s="16"/>
      <c r="E38" s="20"/>
    </row>
    <row r="39" spans="1:5">
      <c r="A39" s="11" t="s">
        <v>34</v>
      </c>
      <c r="B39" s="6">
        <v>1875000</v>
      </c>
      <c r="C39" s="6">
        <v>577150</v>
      </c>
      <c r="D39" s="16">
        <f>SUM(B39-C39)</f>
        <v>1297850</v>
      </c>
      <c r="E39" s="20"/>
    </row>
    <row r="40" spans="1:5">
      <c r="A40" s="10" t="s">
        <v>35</v>
      </c>
      <c r="B40" s="5">
        <f>+SUM(B41:B43)</f>
        <v>3050000</v>
      </c>
      <c r="C40" s="5">
        <f>+SUM(C41:C43)</f>
        <v>947600</v>
      </c>
      <c r="D40" s="5">
        <f>+SUM(D41:D43)</f>
        <v>2102400</v>
      </c>
      <c r="E40" s="20"/>
    </row>
    <row r="41" spans="1:5">
      <c r="A41" s="11" t="s">
        <v>36</v>
      </c>
      <c r="B41" s="6"/>
      <c r="C41" s="6"/>
      <c r="D41" s="16"/>
      <c r="E41" s="20"/>
    </row>
    <row r="42" spans="1:5">
      <c r="A42" s="11" t="s">
        <v>37</v>
      </c>
      <c r="B42" s="6">
        <v>3050000</v>
      </c>
      <c r="C42" s="6">
        <v>947600</v>
      </c>
      <c r="D42" s="16">
        <f>SUM(B42-C42)</f>
        <v>2102400</v>
      </c>
      <c r="E42" s="20"/>
    </row>
    <row r="43" spans="1:5">
      <c r="A43" s="11" t="s">
        <v>38</v>
      </c>
      <c r="B43" s="6"/>
      <c r="C43" s="6"/>
      <c r="D43" s="16"/>
      <c r="E43" s="20"/>
    </row>
    <row r="44" spans="1:5">
      <c r="A44" s="10" t="s">
        <v>39</v>
      </c>
      <c r="B44" s="5">
        <f>+SUM(B45:B52)</f>
        <v>9435600</v>
      </c>
      <c r="C44" s="5">
        <f>+SUM(C45:C52)</f>
        <v>8983664</v>
      </c>
      <c r="D44" s="5">
        <f>+SUM(D45:D52)</f>
        <v>451936</v>
      </c>
      <c r="E44" s="20"/>
    </row>
    <row r="45" spans="1:5">
      <c r="A45" s="11" t="s">
        <v>40</v>
      </c>
      <c r="B45" s="8">
        <v>400000</v>
      </c>
      <c r="C45" s="6">
        <v>0</v>
      </c>
      <c r="D45" s="16">
        <f>SUM(B45-C45)</f>
        <v>400000</v>
      </c>
      <c r="E45" s="20"/>
    </row>
    <row r="46" spans="1:5">
      <c r="A46" s="11" t="s">
        <v>41</v>
      </c>
      <c r="B46" s="8">
        <v>350000</v>
      </c>
      <c r="C46" s="6">
        <v>350000</v>
      </c>
      <c r="D46" s="16">
        <f t="shared" ref="D46:D59" si="6">SUM(B46-C46)</f>
        <v>0</v>
      </c>
      <c r="E46" s="20"/>
    </row>
    <row r="47" spans="1:5">
      <c r="A47" s="12" t="s">
        <v>42</v>
      </c>
      <c r="B47" s="7">
        <v>8470000</v>
      </c>
      <c r="C47" s="6">
        <v>8470000</v>
      </c>
      <c r="D47" s="16">
        <f t="shared" si="6"/>
        <v>0</v>
      </c>
      <c r="E47" s="30"/>
    </row>
    <row r="48" spans="1:5">
      <c r="A48" s="11" t="s">
        <v>43</v>
      </c>
      <c r="B48" s="8">
        <v>0</v>
      </c>
      <c r="C48" s="6"/>
      <c r="D48" s="16">
        <f t="shared" si="6"/>
        <v>0</v>
      </c>
      <c r="E48" s="20"/>
    </row>
    <row r="49" spans="1:5">
      <c r="A49" s="11" t="s">
        <v>44</v>
      </c>
      <c r="B49" s="7">
        <v>192000</v>
      </c>
      <c r="C49" s="6">
        <v>140064</v>
      </c>
      <c r="D49" s="16">
        <f t="shared" si="6"/>
        <v>51936</v>
      </c>
      <c r="E49" s="20"/>
    </row>
    <row r="50" spans="1:5">
      <c r="A50" s="11" t="s">
        <v>45</v>
      </c>
      <c r="B50" s="7">
        <v>23600</v>
      </c>
      <c r="C50" s="6">
        <v>23600</v>
      </c>
      <c r="D50" s="16">
        <f t="shared" si="6"/>
        <v>0</v>
      </c>
      <c r="E50" s="20"/>
    </row>
    <row r="51" spans="1:5">
      <c r="A51" s="11" t="s">
        <v>50</v>
      </c>
      <c r="B51" s="8"/>
      <c r="C51" s="6"/>
      <c r="D51" s="16">
        <f t="shared" si="6"/>
        <v>0</v>
      </c>
      <c r="E51" s="20"/>
    </row>
    <row r="52" spans="1:5">
      <c r="A52" s="26" t="s">
        <v>47</v>
      </c>
      <c r="B52" s="8"/>
      <c r="C52" s="6"/>
      <c r="D52" s="16">
        <f t="shared" si="6"/>
        <v>0</v>
      </c>
      <c r="E52" s="20"/>
    </row>
    <row r="53" spans="1:5">
      <c r="A53" s="10" t="s">
        <v>48</v>
      </c>
      <c r="B53" s="5">
        <f>+SUM(B54:B55)</f>
        <v>4166900</v>
      </c>
      <c r="C53" s="5">
        <f>+SUM(C54:C55)</f>
        <v>2145416</v>
      </c>
      <c r="D53" s="16">
        <f t="shared" si="6"/>
        <v>2021484</v>
      </c>
      <c r="E53" s="20"/>
    </row>
    <row r="54" spans="1:5">
      <c r="A54" s="11" t="s">
        <v>49</v>
      </c>
      <c r="B54" s="6">
        <v>3000000</v>
      </c>
      <c r="C54" s="6">
        <v>1062016</v>
      </c>
      <c r="D54" s="16">
        <f t="shared" si="6"/>
        <v>1937984</v>
      </c>
      <c r="E54" s="20"/>
    </row>
    <row r="55" spans="1:5">
      <c r="A55" s="11" t="s">
        <v>50</v>
      </c>
      <c r="B55" s="6">
        <v>1166900</v>
      </c>
      <c r="C55" s="6">
        <v>1083400</v>
      </c>
      <c r="D55" s="16">
        <f t="shared" si="6"/>
        <v>83500</v>
      </c>
      <c r="E55" s="20"/>
    </row>
    <row r="56" spans="1:5">
      <c r="A56" s="10" t="s">
        <v>51</v>
      </c>
      <c r="B56" s="5" t="str">
        <f>+B58</f>
        <v>0.0.</v>
      </c>
      <c r="C56" s="5">
        <f>+SUM(C58)</f>
        <v>0</v>
      </c>
      <c r="D56" s="16">
        <v>0</v>
      </c>
      <c r="E56" s="20"/>
    </row>
    <row r="57" spans="1:5">
      <c r="A57" s="10" t="s">
        <v>52</v>
      </c>
      <c r="B57" s="5" t="str">
        <f>+B58</f>
        <v>0.0.</v>
      </c>
      <c r="C57" s="5">
        <f>+C58</f>
        <v>0</v>
      </c>
      <c r="D57" s="16">
        <v>0</v>
      </c>
      <c r="E57" s="20"/>
    </row>
    <row r="58" spans="1:5">
      <c r="A58" s="11" t="s">
        <v>53</v>
      </c>
      <c r="B58" s="8" t="s">
        <v>131</v>
      </c>
      <c r="C58" s="6">
        <v>0</v>
      </c>
      <c r="D58" s="16">
        <v>0</v>
      </c>
      <c r="E58" s="20"/>
    </row>
    <row r="59" spans="1:5">
      <c r="A59" s="10" t="s">
        <v>54</v>
      </c>
      <c r="B59" s="5">
        <f>+B60</f>
        <v>0</v>
      </c>
      <c r="C59" s="5">
        <f>+C60</f>
        <v>0</v>
      </c>
      <c r="D59" s="16">
        <f t="shared" si="6"/>
        <v>0</v>
      </c>
      <c r="E59" s="20"/>
    </row>
    <row r="60" spans="1:5">
      <c r="A60" s="10" t="s">
        <v>55</v>
      </c>
      <c r="B60" s="5">
        <f>+SUM(B61:B63)</f>
        <v>0</v>
      </c>
      <c r="C60" s="5">
        <f>+SUM(C61:C63)</f>
        <v>0</v>
      </c>
      <c r="D60" s="5">
        <f>+SUM(D61:D63)</f>
        <v>0</v>
      </c>
      <c r="E60" s="20"/>
    </row>
    <row r="61" spans="1:5">
      <c r="A61" s="11" t="s">
        <v>56</v>
      </c>
      <c r="B61" s="8"/>
      <c r="C61" s="13"/>
      <c r="D61" s="16"/>
      <c r="E61" s="20"/>
    </row>
    <row r="62" spans="1:5">
      <c r="A62" s="12" t="s">
        <v>57</v>
      </c>
      <c r="B62" s="8"/>
      <c r="C62" s="13"/>
      <c r="D62" s="16"/>
      <c r="E62" s="20"/>
    </row>
    <row r="63" spans="1:5">
      <c r="A63" s="27" t="s">
        <v>58</v>
      </c>
      <c r="B63" s="8"/>
      <c r="C63" s="22"/>
      <c r="D63" s="16"/>
      <c r="E63" s="20"/>
    </row>
    <row r="64" spans="1:5">
      <c r="A64" s="10" t="s">
        <v>59</v>
      </c>
      <c r="B64" s="14">
        <f>SUM(B65+B67)</f>
        <v>240028300</v>
      </c>
      <c r="C64" s="14">
        <f>SUM(C65+C67)</f>
        <v>229209044</v>
      </c>
      <c r="D64" s="5">
        <f>+B64-C64</f>
        <v>10819256</v>
      </c>
      <c r="E64" s="20"/>
    </row>
    <row r="65" spans="1:5">
      <c r="A65" s="10" t="s">
        <v>60</v>
      </c>
      <c r="B65" s="14">
        <f>+B66</f>
        <v>240028300</v>
      </c>
      <c r="C65" s="14">
        <f>+C66</f>
        <v>229209044</v>
      </c>
      <c r="D65" s="14">
        <f>+D66</f>
        <v>10819256</v>
      </c>
      <c r="E65" s="20"/>
    </row>
    <row r="66" spans="1:5">
      <c r="A66" s="11" t="s">
        <v>61</v>
      </c>
      <c r="B66" s="15">
        <f>SUM(B10+B15+B21+B26+B36+B40+B44+B53)</f>
        <v>240028300</v>
      </c>
      <c r="C66" s="15">
        <f>SUM(C10+C15+C21+C26+C36+C40+C44+C53)</f>
        <v>229209044</v>
      </c>
      <c r="D66" s="16">
        <f>SUM(B66-C66)</f>
        <v>10819256</v>
      </c>
      <c r="E66" s="20"/>
    </row>
    <row r="67" spans="1:5">
      <c r="A67" s="10" t="s">
        <v>62</v>
      </c>
      <c r="B67" s="14"/>
      <c r="C67" s="14"/>
      <c r="D67" s="14"/>
      <c r="E67" s="20"/>
    </row>
    <row r="68" spans="1:5">
      <c r="A68" s="24" t="s">
        <v>63</v>
      </c>
      <c r="B68" s="5"/>
      <c r="C68" s="5"/>
      <c r="D68" s="15">
        <f>SUM(B68-C68)</f>
        <v>0</v>
      </c>
      <c r="E68" s="20"/>
    </row>
    <row r="69" spans="1:5">
      <c r="A69" s="24" t="s">
        <v>70</v>
      </c>
      <c r="B69" s="6"/>
      <c r="C69" s="13">
        <v>0</v>
      </c>
      <c r="D69" s="5"/>
      <c r="E69" s="20"/>
    </row>
    <row r="70" spans="1:5">
      <c r="A70" s="55" t="s">
        <v>150</v>
      </c>
      <c r="B70" s="6"/>
      <c r="C70" s="13"/>
      <c r="D70" s="5"/>
      <c r="E70" s="20"/>
    </row>
    <row r="71" spans="1:5">
      <c r="A71" s="24" t="s">
        <v>72</v>
      </c>
      <c r="B71" s="6"/>
      <c r="C71" s="13">
        <v>0</v>
      </c>
      <c r="D71" s="5"/>
      <c r="E71" s="20"/>
    </row>
    <row r="72" spans="1:5">
      <c r="A72" s="24" t="s">
        <v>73</v>
      </c>
      <c r="B72" s="6"/>
      <c r="C72" s="13">
        <v>0</v>
      </c>
      <c r="D72" s="5"/>
      <c r="E72" s="20"/>
    </row>
    <row r="73" spans="1:5">
      <c r="A73" s="24" t="s">
        <v>74</v>
      </c>
      <c r="B73" s="6"/>
      <c r="C73" s="13">
        <v>0</v>
      </c>
      <c r="D73" s="5"/>
      <c r="E73" s="20"/>
    </row>
    <row r="74" spans="1:5">
      <c r="A74" s="24" t="s">
        <v>75</v>
      </c>
      <c r="B74" s="6"/>
      <c r="C74" s="13"/>
      <c r="D74" s="5"/>
      <c r="E74" s="20"/>
    </row>
    <row r="75" spans="1:5">
      <c r="A75" s="25" t="s">
        <v>76</v>
      </c>
      <c r="B75" s="6"/>
      <c r="C75" s="13"/>
      <c r="D75" s="5"/>
      <c r="E75" s="20"/>
    </row>
    <row r="76" spans="1:5">
      <c r="A76" s="23" t="s">
        <v>77</v>
      </c>
      <c r="B76" s="6"/>
      <c r="C76" s="13"/>
      <c r="D76" s="43"/>
      <c r="E76" s="21"/>
    </row>
    <row r="77" spans="1:5">
      <c r="A77" s="10" t="s">
        <v>64</v>
      </c>
      <c r="B77" s="6">
        <v>33</v>
      </c>
      <c r="C77" s="6">
        <v>33</v>
      </c>
      <c r="D77" s="6">
        <f t="shared" ref="D77" si="7">SUM(D78:D81)</f>
        <v>0</v>
      </c>
      <c r="E77" s="20"/>
    </row>
    <row r="78" spans="1:5">
      <c r="A78" s="11" t="s">
        <v>65</v>
      </c>
      <c r="B78" s="6">
        <v>1</v>
      </c>
      <c r="C78" s="6">
        <v>1</v>
      </c>
      <c r="D78" s="6"/>
      <c r="E78" s="20"/>
    </row>
    <row r="79" spans="1:5">
      <c r="A79" s="11" t="s">
        <v>66</v>
      </c>
      <c r="B79" s="6">
        <v>27</v>
      </c>
      <c r="C79" s="6">
        <v>27</v>
      </c>
      <c r="D79" s="6"/>
      <c r="E79" s="20"/>
    </row>
    <row r="80" spans="1:5">
      <c r="A80" s="11" t="s">
        <v>67</v>
      </c>
      <c r="B80" s="6">
        <v>5</v>
      </c>
      <c r="C80" s="6">
        <v>5</v>
      </c>
      <c r="D80" s="6"/>
      <c r="E80" s="20"/>
    </row>
    <row r="81" spans="1:5">
      <c r="A81" s="11" t="s">
        <v>68</v>
      </c>
      <c r="B81" s="6"/>
      <c r="C81" s="6"/>
      <c r="D81" s="6"/>
      <c r="E81" s="20"/>
    </row>
    <row r="82" spans="1:5">
      <c r="A82" s="18"/>
      <c r="B82" s="17"/>
      <c r="C82" s="17"/>
      <c r="D82" s="17"/>
      <c r="E82" t="s">
        <v>83</v>
      </c>
    </row>
    <row r="83" spans="1:5" ht="20.25" customHeight="1">
      <c r="A83" s="121" t="s">
        <v>185</v>
      </c>
      <c r="B83" s="121"/>
      <c r="C83" s="121"/>
      <c r="D83" s="121"/>
      <c r="E83" s="121"/>
    </row>
    <row r="84" spans="1:5" ht="55.5" customHeight="1">
      <c r="A84" s="119" t="s">
        <v>85</v>
      </c>
      <c r="B84" s="119"/>
      <c r="C84" s="119"/>
      <c r="D84" s="119"/>
      <c r="E84" s="119"/>
    </row>
    <row r="87" spans="1:5">
      <c r="A87" s="69"/>
    </row>
  </sheetData>
  <mergeCells count="4">
    <mergeCell ref="A83:E83"/>
    <mergeCell ref="A84:E84"/>
    <mergeCell ref="A2:E2"/>
    <mergeCell ref="D4:E4"/>
  </mergeCells>
  <pageMargins left="0.7" right="0.7" top="0.75" bottom="0.75" header="0.3" footer="0.3"/>
  <pageSetup paperSize="9" scale="80"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7"/>
  <sheetViews>
    <sheetView workbookViewId="0">
      <selection activeCell="B13" sqref="B13"/>
    </sheetView>
  </sheetViews>
  <sheetFormatPr defaultRowHeight="15"/>
  <cols>
    <col min="1" max="1" width="55" customWidth="1"/>
    <col min="2" max="2" width="12" customWidth="1"/>
    <col min="3" max="3" width="12.28515625" customWidth="1"/>
    <col min="4" max="4" width="14.28515625" customWidth="1"/>
    <col min="5" max="5" width="12.140625" customWidth="1"/>
    <col min="7" max="7" width="4.28515625" customWidth="1"/>
    <col min="8" max="8" width="13.140625" customWidth="1"/>
  </cols>
  <sheetData>
    <row r="2" spans="1:8" ht="15.75">
      <c r="A2" s="120" t="s">
        <v>308</v>
      </c>
      <c r="B2" s="120"/>
      <c r="C2" s="120"/>
      <c r="D2" s="120"/>
      <c r="E2" s="120"/>
    </row>
    <row r="3" spans="1:8">
      <c r="A3" s="3"/>
      <c r="B3" s="4"/>
      <c r="C3" s="4"/>
      <c r="D3" s="4"/>
    </row>
    <row r="4" spans="1:8">
      <c r="A4" s="66" t="s">
        <v>82</v>
      </c>
      <c r="B4" s="4"/>
      <c r="C4" s="4"/>
      <c r="D4" s="163" t="s">
        <v>303</v>
      </c>
      <c r="E4" s="163"/>
    </row>
    <row r="5" spans="1:8" ht="31.5">
      <c r="A5" s="19" t="s">
        <v>78</v>
      </c>
      <c r="B5" s="2" t="s">
        <v>79</v>
      </c>
      <c r="C5" s="2" t="s">
        <v>80</v>
      </c>
      <c r="D5" s="1" t="s">
        <v>199</v>
      </c>
      <c r="E5" s="28" t="s">
        <v>69</v>
      </c>
    </row>
    <row r="6" spans="1:8">
      <c r="A6" s="9" t="s">
        <v>1</v>
      </c>
      <c r="B6" s="2">
        <v>0</v>
      </c>
      <c r="C6" s="2">
        <v>0</v>
      </c>
      <c r="D6" s="1"/>
      <c r="E6" s="20"/>
    </row>
    <row r="7" spans="1:8">
      <c r="A7" s="10" t="s">
        <v>2</v>
      </c>
      <c r="B7" s="5">
        <v>273842900</v>
      </c>
      <c r="C7" s="5">
        <v>259566285</v>
      </c>
      <c r="D7" s="5">
        <f>SUM(B7-C7)</f>
        <v>14276615</v>
      </c>
      <c r="E7" s="20"/>
    </row>
    <row r="8" spans="1:8">
      <c r="A8" s="10" t="s">
        <v>3</v>
      </c>
      <c r="B8" s="5">
        <v>273842900</v>
      </c>
      <c r="C8" s="5">
        <v>259566285</v>
      </c>
      <c r="D8" s="5">
        <f t="shared" ref="D8:D9" si="0">SUM(B8-C8)</f>
        <v>14276615</v>
      </c>
      <c r="E8" s="5"/>
    </row>
    <row r="9" spans="1:8">
      <c r="A9" s="10" t="s">
        <v>4</v>
      </c>
      <c r="B9" s="5">
        <f>+B10+B15+B21+B26+B33+B36+B40+B44+B53</f>
        <v>273842900</v>
      </c>
      <c r="C9" s="5">
        <f>+C10+C15+C21+C26+C33+C36+C40+C44+C53</f>
        <v>259566285</v>
      </c>
      <c r="D9" s="5">
        <f t="shared" si="0"/>
        <v>14276615</v>
      </c>
      <c r="E9" s="5"/>
    </row>
    <row r="10" spans="1:8">
      <c r="A10" s="10" t="s">
        <v>5</v>
      </c>
      <c r="B10" s="5">
        <f>+SUM(B11:B14)</f>
        <v>209674000</v>
      </c>
      <c r="C10" s="5">
        <f>+SUM(C11:C14)</f>
        <v>208099806</v>
      </c>
      <c r="D10" s="5">
        <f>+SUM(D11:D14)</f>
        <v>1574194</v>
      </c>
      <c r="E10" s="104"/>
    </row>
    <row r="11" spans="1:8" ht="18" customHeight="1">
      <c r="A11" s="11" t="s">
        <v>6</v>
      </c>
      <c r="B11" s="6">
        <v>144955200</v>
      </c>
      <c r="C11" s="6">
        <v>181035083</v>
      </c>
      <c r="D11" s="16">
        <f>SUM(B11-C11)</f>
        <v>-36079883</v>
      </c>
      <c r="E11" s="104"/>
    </row>
    <row r="12" spans="1:8">
      <c r="A12" s="11" t="s">
        <v>7</v>
      </c>
      <c r="B12" s="6">
        <v>8398400</v>
      </c>
      <c r="C12" s="6">
        <v>8495160</v>
      </c>
      <c r="D12" s="16">
        <f t="shared" ref="D12:D14" si="1">SUM(B12-C12)</f>
        <v>-96760</v>
      </c>
      <c r="E12" s="104"/>
    </row>
    <row r="13" spans="1:8">
      <c r="A13" s="11" t="s">
        <v>8</v>
      </c>
      <c r="B13" s="6">
        <v>21462400</v>
      </c>
      <c r="C13" s="6">
        <v>18569563</v>
      </c>
      <c r="D13" s="16">
        <f t="shared" si="1"/>
        <v>2892837</v>
      </c>
      <c r="E13" s="104"/>
    </row>
    <row r="14" spans="1:8">
      <c r="A14" s="68" t="s">
        <v>195</v>
      </c>
      <c r="B14" s="6">
        <v>34858000</v>
      </c>
      <c r="C14" s="6">
        <v>0</v>
      </c>
      <c r="D14" s="16">
        <f t="shared" si="1"/>
        <v>34858000</v>
      </c>
      <c r="E14" s="104"/>
    </row>
    <row r="15" spans="1:8">
      <c r="A15" s="10" t="s">
        <v>10</v>
      </c>
      <c r="B15" s="5">
        <v>28073100</v>
      </c>
      <c r="C15" s="5">
        <v>23403880</v>
      </c>
      <c r="D15" s="5">
        <f>SUM(B15-C15)</f>
        <v>4669220</v>
      </c>
      <c r="E15" s="20"/>
      <c r="H15" s="117"/>
    </row>
    <row r="16" spans="1:8">
      <c r="A16" s="11" t="s">
        <v>11</v>
      </c>
      <c r="B16" s="63">
        <f>B15*100/12*8%</f>
        <v>18715400</v>
      </c>
      <c r="C16" s="63">
        <f>C15*100/12*8%</f>
        <v>15602586.666666668</v>
      </c>
      <c r="D16" s="16">
        <f t="shared" ref="D16:D20" si="2">SUM(B16-C16)</f>
        <v>3112813.3333333321</v>
      </c>
      <c r="E16" s="20"/>
      <c r="H16" s="118"/>
    </row>
    <row r="17" spans="1:8">
      <c r="A17" s="11" t="s">
        <v>12</v>
      </c>
      <c r="B17" s="63">
        <f>B15*100/12*1%</f>
        <v>2339425</v>
      </c>
      <c r="C17" s="63">
        <f>C15*100/12*1%</f>
        <v>1950323.3333333335</v>
      </c>
      <c r="D17" s="16">
        <f t="shared" si="2"/>
        <v>389101.66666666651</v>
      </c>
      <c r="E17" s="20"/>
      <c r="H17" s="118"/>
    </row>
    <row r="18" spans="1:8">
      <c r="A18" s="11" t="s">
        <v>13</v>
      </c>
      <c r="B18" s="63">
        <f>B15*100/12*0.8%</f>
        <v>1871540</v>
      </c>
      <c r="C18" s="63">
        <f>C15*100/12*0.8%</f>
        <v>1560258.6666666667</v>
      </c>
      <c r="D18" s="16">
        <f t="shared" si="2"/>
        <v>311281.33333333326</v>
      </c>
      <c r="E18" s="20"/>
      <c r="H18" s="118"/>
    </row>
    <row r="19" spans="1:8">
      <c r="A19" s="11" t="s">
        <v>14</v>
      </c>
      <c r="B19" s="63">
        <f>B15*100/12*0.2%</f>
        <v>467885</v>
      </c>
      <c r="C19" s="63">
        <f>C15*100/12*0.2%</f>
        <v>390064.66666666669</v>
      </c>
      <c r="D19" s="16">
        <f t="shared" si="2"/>
        <v>77820.333333333314</v>
      </c>
      <c r="E19" s="20"/>
      <c r="H19" s="118"/>
    </row>
    <row r="20" spans="1:8">
      <c r="A20" s="11" t="s">
        <v>15</v>
      </c>
      <c r="B20" s="63">
        <f>B15*100/12*2%</f>
        <v>4678850</v>
      </c>
      <c r="C20" s="63">
        <f>C15*100/12*2%</f>
        <v>3900646.666666667</v>
      </c>
      <c r="D20" s="16">
        <f t="shared" si="2"/>
        <v>778203.33333333302</v>
      </c>
      <c r="E20" s="20"/>
      <c r="H20" s="118"/>
    </row>
    <row r="21" spans="1:8">
      <c r="A21" s="10" t="s">
        <v>16</v>
      </c>
      <c r="B21" s="5">
        <f>SUM(B22+B23+B24+B25)</f>
        <v>6827000</v>
      </c>
      <c r="C21" s="5">
        <f t="shared" ref="C21:D21" si="3">SUM(C22+C23+C24+C25)</f>
        <v>6264184</v>
      </c>
      <c r="D21" s="5">
        <f t="shared" si="3"/>
        <v>562816</v>
      </c>
      <c r="E21" s="20"/>
      <c r="H21" s="116"/>
    </row>
    <row r="22" spans="1:8" ht="17.25" customHeight="1">
      <c r="A22" s="11" t="s">
        <v>17</v>
      </c>
      <c r="B22" s="6">
        <v>852000</v>
      </c>
      <c r="C22" s="6">
        <v>987250</v>
      </c>
      <c r="D22" s="16">
        <f>SUM(B22-C22)</f>
        <v>-135250</v>
      </c>
      <c r="E22" s="110"/>
    </row>
    <row r="23" spans="1:8" ht="18.75" customHeight="1">
      <c r="A23" s="11" t="s">
        <v>18</v>
      </c>
      <c r="B23" s="6">
        <v>5595000</v>
      </c>
      <c r="C23" s="6">
        <v>4819200</v>
      </c>
      <c r="D23" s="16">
        <f t="shared" ref="D23:D25" si="4">SUM(B23-C23)</f>
        <v>775800</v>
      </c>
      <c r="E23" s="110"/>
    </row>
    <row r="24" spans="1:8">
      <c r="A24" s="11" t="s">
        <v>19</v>
      </c>
      <c r="B24" s="6">
        <v>380000</v>
      </c>
      <c r="C24" s="6">
        <v>457734</v>
      </c>
      <c r="D24" s="16">
        <f t="shared" si="4"/>
        <v>-77734</v>
      </c>
      <c r="E24" s="110"/>
    </row>
    <row r="25" spans="1:8">
      <c r="A25" s="11" t="s">
        <v>20</v>
      </c>
      <c r="B25" s="8"/>
      <c r="C25" s="6"/>
      <c r="D25" s="16">
        <f t="shared" si="4"/>
        <v>0</v>
      </c>
      <c r="E25" s="110"/>
    </row>
    <row r="26" spans="1:8">
      <c r="A26" s="10" t="s">
        <v>21</v>
      </c>
      <c r="B26" s="5">
        <f>+SUM(B27:B32)</f>
        <v>7989600</v>
      </c>
      <c r="C26" s="5">
        <f>+SUM(C27:C32)</f>
        <v>7124585</v>
      </c>
      <c r="D26" s="5">
        <f>+SUM(D27:D32)</f>
        <v>865015</v>
      </c>
      <c r="E26" s="20"/>
    </row>
    <row r="27" spans="1:8">
      <c r="A27" s="11" t="s">
        <v>22</v>
      </c>
      <c r="B27" s="6">
        <v>2833600</v>
      </c>
      <c r="C27" s="6">
        <v>1893440</v>
      </c>
      <c r="D27" s="16">
        <f>SUM(B27-C27)</f>
        <v>940160</v>
      </c>
      <c r="E27" s="20"/>
    </row>
    <row r="28" spans="1:8">
      <c r="A28" s="11" t="s">
        <v>23</v>
      </c>
      <c r="B28" s="6">
        <v>2166400</v>
      </c>
      <c r="C28" s="6">
        <v>2014330</v>
      </c>
      <c r="D28" s="16">
        <f t="shared" ref="D28:D32" si="5">SUM(B28-C28)</f>
        <v>152070</v>
      </c>
      <c r="E28" s="20"/>
    </row>
    <row r="29" spans="1:8">
      <c r="A29" s="11" t="s">
        <v>24</v>
      </c>
      <c r="B29" s="6">
        <v>1831200</v>
      </c>
      <c r="C29" s="6">
        <v>1930375</v>
      </c>
      <c r="D29" s="16">
        <f t="shared" si="5"/>
        <v>-99175</v>
      </c>
      <c r="E29" s="20"/>
    </row>
    <row r="30" spans="1:8">
      <c r="A30" s="11" t="s">
        <v>25</v>
      </c>
      <c r="B30" s="6"/>
      <c r="C30" s="6"/>
      <c r="D30" s="16">
        <f t="shared" si="5"/>
        <v>0</v>
      </c>
      <c r="E30" s="20"/>
    </row>
    <row r="31" spans="1:8">
      <c r="A31" s="11" t="s">
        <v>26</v>
      </c>
      <c r="B31" s="8">
        <v>492000</v>
      </c>
      <c r="C31" s="6">
        <v>156000</v>
      </c>
      <c r="D31" s="16">
        <f t="shared" si="5"/>
        <v>336000</v>
      </c>
      <c r="E31" s="20"/>
    </row>
    <row r="32" spans="1:8">
      <c r="A32" s="11" t="s">
        <v>27</v>
      </c>
      <c r="B32" s="6">
        <v>666400</v>
      </c>
      <c r="C32" s="6">
        <v>1130440</v>
      </c>
      <c r="D32" s="16">
        <f t="shared" si="5"/>
        <v>-464040</v>
      </c>
      <c r="E32" s="20"/>
    </row>
    <row r="33" spans="1:5">
      <c r="A33" s="10" t="s">
        <v>28</v>
      </c>
      <c r="B33" s="5">
        <f>+SUM(B34:B35)</f>
        <v>0</v>
      </c>
      <c r="C33" s="5">
        <f>+SUM(C34:C35)</f>
        <v>0</v>
      </c>
      <c r="D33" s="5">
        <f>+SUM(D34:D35)</f>
        <v>0</v>
      </c>
      <c r="E33" s="20"/>
    </row>
    <row r="34" spans="1:5">
      <c r="A34" s="11" t="s">
        <v>29</v>
      </c>
      <c r="B34" s="6"/>
      <c r="C34" s="6"/>
      <c r="D34" s="16"/>
      <c r="E34" s="20"/>
    </row>
    <row r="35" spans="1:5">
      <c r="A35" s="11" t="s">
        <v>30</v>
      </c>
      <c r="B35" s="6"/>
      <c r="C35" s="6"/>
      <c r="D35" s="16"/>
      <c r="E35" s="20"/>
    </row>
    <row r="36" spans="1:5">
      <c r="A36" s="10" t="s">
        <v>31</v>
      </c>
      <c r="B36" s="5">
        <f>+SUM(B37:B39)</f>
        <v>2500000</v>
      </c>
      <c r="C36" s="5">
        <f>+SUM(C37:C39)</f>
        <v>712150</v>
      </c>
      <c r="D36" s="5">
        <f>SUM(B36-C36)</f>
        <v>1787850</v>
      </c>
      <c r="E36" s="20"/>
    </row>
    <row r="37" spans="1:5">
      <c r="A37" s="11" t="s">
        <v>32</v>
      </c>
      <c r="B37" s="6"/>
      <c r="C37" s="6"/>
      <c r="D37" s="16"/>
      <c r="E37" s="20"/>
    </row>
    <row r="38" spans="1:5">
      <c r="A38" s="11" t="s">
        <v>33</v>
      </c>
      <c r="B38" s="6"/>
      <c r="C38" s="6"/>
      <c r="D38" s="16"/>
      <c r="E38" s="20"/>
    </row>
    <row r="39" spans="1:5">
      <c r="A39" s="11" t="s">
        <v>34</v>
      </c>
      <c r="B39" s="6">
        <v>2500000</v>
      </c>
      <c r="C39" s="6">
        <v>712150</v>
      </c>
      <c r="D39" s="16">
        <f>SUM(B39-C39)</f>
        <v>1787850</v>
      </c>
      <c r="E39" s="20"/>
    </row>
    <row r="40" spans="1:5">
      <c r="A40" s="10" t="s">
        <v>35</v>
      </c>
      <c r="B40" s="5">
        <f>+SUM(B41:B43)</f>
        <v>3800000</v>
      </c>
      <c r="C40" s="5">
        <f>+SUM(C41:C43)</f>
        <v>1585100</v>
      </c>
      <c r="D40" s="5">
        <f>+SUM(D41:D43)</f>
        <v>2214900</v>
      </c>
      <c r="E40" s="20"/>
    </row>
    <row r="41" spans="1:5">
      <c r="A41" s="11" t="s">
        <v>36</v>
      </c>
      <c r="B41" s="6"/>
      <c r="C41" s="6"/>
      <c r="D41" s="16"/>
      <c r="E41" s="20"/>
    </row>
    <row r="42" spans="1:5">
      <c r="A42" s="11" t="s">
        <v>37</v>
      </c>
      <c r="B42" s="6">
        <v>3800000</v>
      </c>
      <c r="C42" s="6">
        <v>1585100</v>
      </c>
      <c r="D42" s="16">
        <f>SUM(B42-C42)</f>
        <v>2214900</v>
      </c>
      <c r="E42" s="20"/>
    </row>
    <row r="43" spans="1:5">
      <c r="A43" s="11" t="s">
        <v>38</v>
      </c>
      <c r="B43" s="6"/>
      <c r="C43" s="6"/>
      <c r="D43" s="16"/>
      <c r="E43" s="20"/>
    </row>
    <row r="44" spans="1:5">
      <c r="A44" s="10" t="s">
        <v>39</v>
      </c>
      <c r="B44" s="5">
        <f>+SUM(B45:B52)</f>
        <v>10645600</v>
      </c>
      <c r="C44" s="5">
        <f>+SUM(C45:C52)</f>
        <v>10193664</v>
      </c>
      <c r="D44" s="5">
        <f>+SUM(D45:D52)</f>
        <v>451936</v>
      </c>
      <c r="E44" s="20"/>
    </row>
    <row r="45" spans="1:5">
      <c r="A45" s="11" t="s">
        <v>40</v>
      </c>
      <c r="B45" s="8">
        <v>400000</v>
      </c>
      <c r="C45" s="6">
        <v>0</v>
      </c>
      <c r="D45" s="16">
        <f>SUM(B45-C45)</f>
        <v>400000</v>
      </c>
      <c r="E45" s="20"/>
    </row>
    <row r="46" spans="1:5">
      <c r="A46" s="11" t="s">
        <v>41</v>
      </c>
      <c r="B46" s="8">
        <v>350000</v>
      </c>
      <c r="C46" s="6">
        <v>350000</v>
      </c>
      <c r="D46" s="16">
        <f t="shared" ref="D46:D59" si="6">SUM(B46-C46)</f>
        <v>0</v>
      </c>
      <c r="E46" s="20"/>
    </row>
    <row r="47" spans="1:5">
      <c r="A47" s="12" t="s">
        <v>42</v>
      </c>
      <c r="B47" s="7">
        <v>9680000</v>
      </c>
      <c r="C47" s="6">
        <v>9680000</v>
      </c>
      <c r="D47" s="16">
        <f t="shared" si="6"/>
        <v>0</v>
      </c>
      <c r="E47" s="30"/>
    </row>
    <row r="48" spans="1:5">
      <c r="A48" s="11" t="s">
        <v>43</v>
      </c>
      <c r="B48" s="8">
        <v>0</v>
      </c>
      <c r="C48" s="6"/>
      <c r="D48" s="16">
        <f t="shared" si="6"/>
        <v>0</v>
      </c>
      <c r="E48" s="20"/>
    </row>
    <row r="49" spans="1:5">
      <c r="A49" s="11" t="s">
        <v>44</v>
      </c>
      <c r="B49" s="7">
        <v>192000</v>
      </c>
      <c r="C49" s="6">
        <v>140064</v>
      </c>
      <c r="D49" s="16">
        <f t="shared" si="6"/>
        <v>51936</v>
      </c>
      <c r="E49" s="20"/>
    </row>
    <row r="50" spans="1:5">
      <c r="A50" s="11" t="s">
        <v>45</v>
      </c>
      <c r="B50" s="7">
        <v>23600</v>
      </c>
      <c r="C50" s="6">
        <v>23600</v>
      </c>
      <c r="D50" s="16">
        <f t="shared" si="6"/>
        <v>0</v>
      </c>
      <c r="E50" s="20"/>
    </row>
    <row r="51" spans="1:5">
      <c r="A51" s="11" t="s">
        <v>50</v>
      </c>
      <c r="B51" s="8"/>
      <c r="C51" s="6"/>
      <c r="D51" s="16">
        <f t="shared" si="6"/>
        <v>0</v>
      </c>
      <c r="E51" s="20"/>
    </row>
    <row r="52" spans="1:5">
      <c r="A52" s="26" t="s">
        <v>47</v>
      </c>
      <c r="B52" s="8"/>
      <c r="C52" s="6"/>
      <c r="D52" s="16">
        <f t="shared" si="6"/>
        <v>0</v>
      </c>
      <c r="E52" s="20"/>
    </row>
    <row r="53" spans="1:5">
      <c r="A53" s="10" t="s">
        <v>48</v>
      </c>
      <c r="B53" s="5">
        <f>+SUM(B54:B55)</f>
        <v>4333600</v>
      </c>
      <c r="C53" s="5">
        <f>+SUM(C54:C55)</f>
        <v>2182916</v>
      </c>
      <c r="D53" s="16">
        <f t="shared" si="6"/>
        <v>2150684</v>
      </c>
      <c r="E53" s="20"/>
    </row>
    <row r="54" spans="1:5">
      <c r="A54" s="11" t="s">
        <v>49</v>
      </c>
      <c r="B54" s="6">
        <v>3000000</v>
      </c>
      <c r="C54" s="6">
        <v>1099516</v>
      </c>
      <c r="D54" s="16">
        <f t="shared" si="6"/>
        <v>1900484</v>
      </c>
      <c r="E54" s="20"/>
    </row>
    <row r="55" spans="1:5">
      <c r="A55" s="11" t="s">
        <v>50</v>
      </c>
      <c r="B55" s="6">
        <v>1333600</v>
      </c>
      <c r="C55" s="6">
        <v>1083400</v>
      </c>
      <c r="D55" s="16">
        <f t="shared" si="6"/>
        <v>250200</v>
      </c>
      <c r="E55" s="20"/>
    </row>
    <row r="56" spans="1:5">
      <c r="A56" s="10" t="s">
        <v>51</v>
      </c>
      <c r="B56" s="5" t="str">
        <f>+B58</f>
        <v>0.0.</v>
      </c>
      <c r="C56" s="5">
        <f>+SUM(C58)</f>
        <v>0</v>
      </c>
      <c r="D56" s="16">
        <v>0</v>
      </c>
      <c r="E56" s="20"/>
    </row>
    <row r="57" spans="1:5">
      <c r="A57" s="10" t="s">
        <v>52</v>
      </c>
      <c r="B57" s="5" t="str">
        <f>+B58</f>
        <v>0.0.</v>
      </c>
      <c r="C57" s="5">
        <f>+C58</f>
        <v>0</v>
      </c>
      <c r="D57" s="16">
        <v>0</v>
      </c>
      <c r="E57" s="20"/>
    </row>
    <row r="58" spans="1:5">
      <c r="A58" s="11" t="s">
        <v>53</v>
      </c>
      <c r="B58" s="8" t="s">
        <v>131</v>
      </c>
      <c r="C58" s="6">
        <v>0</v>
      </c>
      <c r="D58" s="16">
        <v>0</v>
      </c>
      <c r="E58" s="20"/>
    </row>
    <row r="59" spans="1:5">
      <c r="A59" s="10" t="s">
        <v>54</v>
      </c>
      <c r="B59" s="5">
        <f>+B60</f>
        <v>0</v>
      </c>
      <c r="C59" s="5">
        <f>+C60</f>
        <v>0</v>
      </c>
      <c r="D59" s="16">
        <f t="shared" si="6"/>
        <v>0</v>
      </c>
      <c r="E59" s="20"/>
    </row>
    <row r="60" spans="1:5">
      <c r="A60" s="10" t="s">
        <v>55</v>
      </c>
      <c r="B60" s="5">
        <f>+SUM(B61:B63)</f>
        <v>0</v>
      </c>
      <c r="C60" s="5">
        <f>+SUM(C61:C63)</f>
        <v>0</v>
      </c>
      <c r="D60" s="5">
        <f>+SUM(D61:D63)</f>
        <v>0</v>
      </c>
      <c r="E60" s="20"/>
    </row>
    <row r="61" spans="1:5">
      <c r="A61" s="11" t="s">
        <v>56</v>
      </c>
      <c r="B61" s="8"/>
      <c r="C61" s="13"/>
      <c r="D61" s="16"/>
      <c r="E61" s="20"/>
    </row>
    <row r="62" spans="1:5">
      <c r="A62" s="12" t="s">
        <v>57</v>
      </c>
      <c r="B62" s="8"/>
      <c r="C62" s="13"/>
      <c r="D62" s="16"/>
      <c r="E62" s="20"/>
    </row>
    <row r="63" spans="1:5">
      <c r="A63" s="27" t="s">
        <v>58</v>
      </c>
      <c r="B63" s="8"/>
      <c r="C63" s="22"/>
      <c r="D63" s="16"/>
      <c r="E63" s="20"/>
    </row>
    <row r="64" spans="1:5">
      <c r="A64" s="10" t="s">
        <v>59</v>
      </c>
      <c r="B64" s="14">
        <f>SUM(B65+B67)</f>
        <v>273842900</v>
      </c>
      <c r="C64" s="14">
        <f>SUM(C65+C67)</f>
        <v>259566285</v>
      </c>
      <c r="D64" s="5">
        <f>+B64-C64</f>
        <v>14276615</v>
      </c>
      <c r="E64" s="20"/>
    </row>
    <row r="65" spans="1:5">
      <c r="A65" s="10" t="s">
        <v>60</v>
      </c>
      <c r="B65" s="14">
        <f>+B66</f>
        <v>273842900</v>
      </c>
      <c r="C65" s="14">
        <f>+C66</f>
        <v>259566285</v>
      </c>
      <c r="D65" s="14">
        <f>+D66</f>
        <v>14276615</v>
      </c>
      <c r="E65" s="20"/>
    </row>
    <row r="66" spans="1:5">
      <c r="A66" s="11" t="s">
        <v>61</v>
      </c>
      <c r="B66" s="15">
        <f>SUM(B10+B15+B21+B26+B36+B40+B44+B53)</f>
        <v>273842900</v>
      </c>
      <c r="C66" s="15">
        <f>SUM(C10+C15+C21+C26+C36+C40+C44+C53)</f>
        <v>259566285</v>
      </c>
      <c r="D66" s="16">
        <f>SUM(B66-C66)</f>
        <v>14276615</v>
      </c>
      <c r="E66" s="20"/>
    </row>
    <row r="67" spans="1:5">
      <c r="A67" s="10" t="s">
        <v>62</v>
      </c>
      <c r="B67" s="14"/>
      <c r="C67" s="14"/>
      <c r="D67" s="14"/>
      <c r="E67" s="20"/>
    </row>
    <row r="68" spans="1:5">
      <c r="A68" s="24" t="s">
        <v>63</v>
      </c>
      <c r="B68" s="5"/>
      <c r="C68" s="5">
        <v>0</v>
      </c>
      <c r="D68" s="15"/>
      <c r="E68" s="20"/>
    </row>
    <row r="69" spans="1:5">
      <c r="A69" s="24" t="s">
        <v>70</v>
      </c>
      <c r="B69" s="6"/>
      <c r="C69" s="13"/>
      <c r="D69" s="5"/>
      <c r="E69" s="20"/>
    </row>
    <row r="70" spans="1:5">
      <c r="A70" s="55" t="s">
        <v>150</v>
      </c>
      <c r="B70" s="6"/>
      <c r="C70" s="13">
        <v>33000</v>
      </c>
      <c r="D70" s="5">
        <v>33000</v>
      </c>
      <c r="E70" s="20"/>
    </row>
    <row r="71" spans="1:5">
      <c r="A71" s="24" t="s">
        <v>72</v>
      </c>
      <c r="B71" s="6"/>
      <c r="C71" s="13">
        <v>0</v>
      </c>
      <c r="D71" s="5"/>
      <c r="E71" s="20"/>
    </row>
    <row r="72" spans="1:5">
      <c r="A72" s="24" t="s">
        <v>73</v>
      </c>
      <c r="B72" s="6"/>
      <c r="C72" s="13">
        <v>0</v>
      </c>
      <c r="D72" s="5"/>
      <c r="E72" s="20"/>
    </row>
    <row r="73" spans="1:5">
      <c r="A73" s="24" t="s">
        <v>74</v>
      </c>
      <c r="B73" s="6"/>
      <c r="C73" s="13">
        <v>0</v>
      </c>
      <c r="D73" s="5"/>
      <c r="E73" s="20"/>
    </row>
    <row r="74" spans="1:5">
      <c r="A74" s="24" t="s">
        <v>75</v>
      </c>
      <c r="B74" s="6"/>
      <c r="C74" s="13"/>
      <c r="D74" s="5"/>
      <c r="E74" s="20"/>
    </row>
    <row r="75" spans="1:5">
      <c r="A75" s="25" t="s">
        <v>76</v>
      </c>
      <c r="B75" s="6"/>
      <c r="C75" s="13"/>
      <c r="D75" s="5"/>
      <c r="E75" s="20"/>
    </row>
    <row r="76" spans="1:5">
      <c r="A76" s="23" t="s">
        <v>77</v>
      </c>
      <c r="B76" s="6"/>
      <c r="C76" s="13"/>
      <c r="D76" s="43">
        <v>14309615</v>
      </c>
      <c r="E76" s="21"/>
    </row>
    <row r="77" spans="1:5">
      <c r="A77" s="10" t="s">
        <v>64</v>
      </c>
      <c r="B77" s="6">
        <v>33</v>
      </c>
      <c r="C77" s="6">
        <v>33</v>
      </c>
      <c r="D77" s="6">
        <f t="shared" ref="D77" si="7">SUM(D78:D81)</f>
        <v>0</v>
      </c>
      <c r="E77" s="20"/>
    </row>
    <row r="78" spans="1:5">
      <c r="A78" s="11" t="s">
        <v>65</v>
      </c>
      <c r="B78" s="6">
        <v>1</v>
      </c>
      <c r="C78" s="6">
        <v>1</v>
      </c>
      <c r="D78" s="6"/>
      <c r="E78" s="20"/>
    </row>
    <row r="79" spans="1:5">
      <c r="A79" s="11" t="s">
        <v>66</v>
      </c>
      <c r="B79" s="6">
        <v>27</v>
      </c>
      <c r="C79" s="6">
        <v>27</v>
      </c>
      <c r="D79" s="6"/>
      <c r="E79" s="20"/>
    </row>
    <row r="80" spans="1:5">
      <c r="A80" s="11" t="s">
        <v>67</v>
      </c>
      <c r="B80" s="6">
        <v>5</v>
      </c>
      <c r="C80" s="6">
        <v>5</v>
      </c>
      <c r="D80" s="6"/>
      <c r="E80" s="20"/>
    </row>
    <row r="81" spans="1:5">
      <c r="A81" s="11" t="s">
        <v>68</v>
      </c>
      <c r="B81" s="6"/>
      <c r="C81" s="6"/>
      <c r="D81" s="6"/>
      <c r="E81" s="20"/>
    </row>
    <row r="82" spans="1:5">
      <c r="A82" s="18"/>
      <c r="B82" s="17"/>
      <c r="C82" s="17"/>
      <c r="D82" s="17"/>
      <c r="E82" t="s">
        <v>83</v>
      </c>
    </row>
    <row r="83" spans="1:5" ht="25.5" customHeight="1">
      <c r="A83" s="121" t="s">
        <v>185</v>
      </c>
      <c r="B83" s="121"/>
      <c r="C83" s="121"/>
      <c r="D83" s="121"/>
      <c r="E83" s="121"/>
    </row>
    <row r="84" spans="1:5" ht="53.25" customHeight="1">
      <c r="A84" s="119" t="s">
        <v>85</v>
      </c>
      <c r="B84" s="119"/>
      <c r="C84" s="119"/>
      <c r="D84" s="119"/>
      <c r="E84" s="119"/>
    </row>
    <row r="87" spans="1:5">
      <c r="A87" s="69"/>
    </row>
  </sheetData>
  <mergeCells count="4">
    <mergeCell ref="A84:E84"/>
    <mergeCell ref="A2:E2"/>
    <mergeCell ref="D4:E4"/>
    <mergeCell ref="A83:E83"/>
  </mergeCells>
  <pageMargins left="0.25" right="0.25" top="0.75" bottom="0.75" header="0.3" footer="0.3"/>
  <pageSetup paperSize="9" scale="90"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workbookViewId="0">
      <selection sqref="A1:XFD1048576"/>
    </sheetView>
  </sheetViews>
  <sheetFormatPr defaultRowHeight="14.25"/>
  <cols>
    <col min="1" max="1" width="18.28515625" style="100" customWidth="1"/>
    <col min="2" max="2" width="14.28515625" style="100" customWidth="1"/>
    <col min="3" max="3" width="15.42578125" style="100" customWidth="1"/>
    <col min="4" max="4" width="15.28515625" style="100" customWidth="1"/>
    <col min="5" max="5" width="20.7109375" style="71" customWidth="1"/>
    <col min="6" max="16384" width="9.140625" style="100"/>
  </cols>
  <sheetData>
    <row r="1" spans="1:5" ht="46.5" customHeight="1">
      <c r="D1" s="164" t="s">
        <v>201</v>
      </c>
      <c r="E1" s="164"/>
    </row>
    <row r="3" spans="1:5" ht="21" customHeight="1">
      <c r="A3" s="165" t="s">
        <v>269</v>
      </c>
      <c r="B3" s="165"/>
      <c r="C3" s="165"/>
      <c r="D3" s="165"/>
      <c r="E3" s="165"/>
    </row>
    <row r="4" spans="1:5" ht="23.25" customHeight="1">
      <c r="E4" s="71" t="s">
        <v>202</v>
      </c>
    </row>
    <row r="5" spans="1:5" ht="57">
      <c r="A5" s="72" t="s">
        <v>203</v>
      </c>
      <c r="B5" s="72" t="s">
        <v>204</v>
      </c>
      <c r="C5" s="72" t="s">
        <v>205</v>
      </c>
      <c r="D5" s="72" t="s">
        <v>206</v>
      </c>
      <c r="E5" s="73" t="s">
        <v>207</v>
      </c>
    </row>
    <row r="6" spans="1:5">
      <c r="A6" s="74" t="s">
        <v>211</v>
      </c>
      <c r="B6" s="75">
        <v>80101</v>
      </c>
      <c r="C6" s="75">
        <v>70205</v>
      </c>
      <c r="D6" s="75">
        <v>210301</v>
      </c>
      <c r="E6" s="76">
        <v>134990</v>
      </c>
    </row>
    <row r="7" spans="1:5">
      <c r="A7" s="74" t="s">
        <v>211</v>
      </c>
      <c r="B7" s="75">
        <v>80101</v>
      </c>
      <c r="C7" s="75">
        <v>70205</v>
      </c>
      <c r="D7" s="75">
        <v>210302</v>
      </c>
      <c r="E7" s="76">
        <v>1299600</v>
      </c>
    </row>
    <row r="8" spans="1:5">
      <c r="A8" s="74" t="s">
        <v>211</v>
      </c>
      <c r="B8" s="75">
        <v>80101</v>
      </c>
      <c r="C8" s="75">
        <v>70205</v>
      </c>
      <c r="D8" s="75">
        <v>210902</v>
      </c>
      <c r="E8" s="76">
        <v>0</v>
      </c>
    </row>
    <row r="9" spans="1:5">
      <c r="A9" s="74" t="s">
        <v>211</v>
      </c>
      <c r="B9" s="75">
        <v>80101</v>
      </c>
      <c r="C9" s="75">
        <v>70205</v>
      </c>
      <c r="D9" s="75">
        <v>210101</v>
      </c>
      <c r="E9" s="76">
        <v>-3450000</v>
      </c>
    </row>
    <row r="10" spans="1:5">
      <c r="A10" s="74" t="s">
        <v>265</v>
      </c>
      <c r="B10" s="75">
        <v>80101</v>
      </c>
      <c r="C10" s="75">
        <v>70205</v>
      </c>
      <c r="D10" s="75">
        <v>210802</v>
      </c>
      <c r="E10" s="76">
        <v>0</v>
      </c>
    </row>
    <row r="11" spans="1:5">
      <c r="A11" s="74" t="s">
        <v>211</v>
      </c>
      <c r="B11" s="75">
        <v>80101</v>
      </c>
      <c r="C11" s="75">
        <v>70205</v>
      </c>
      <c r="D11" s="75">
        <v>210801</v>
      </c>
      <c r="E11" s="76">
        <v>1300000</v>
      </c>
    </row>
    <row r="12" spans="1:5">
      <c r="A12" s="74" t="s">
        <v>211</v>
      </c>
      <c r="B12" s="74">
        <v>80101</v>
      </c>
      <c r="C12" s="74" t="s">
        <v>263</v>
      </c>
      <c r="D12" s="74" t="s">
        <v>270</v>
      </c>
      <c r="E12" s="76">
        <v>2000000</v>
      </c>
    </row>
    <row r="14" spans="1:5" ht="34.5" customHeight="1">
      <c r="A14" s="164" t="s">
        <v>213</v>
      </c>
      <c r="B14" s="164"/>
      <c r="C14" s="164"/>
      <c r="D14" s="164"/>
      <c r="E14" s="164"/>
    </row>
    <row r="15" spans="1:5" ht="34.5" customHeight="1">
      <c r="A15" s="99"/>
      <c r="B15" s="99"/>
      <c r="C15" s="99"/>
      <c r="D15" s="99"/>
      <c r="E15" s="99"/>
    </row>
    <row r="16" spans="1:5">
      <c r="A16" s="165" t="s">
        <v>208</v>
      </c>
      <c r="B16" s="165"/>
    </row>
    <row r="18" spans="1:5">
      <c r="A18" s="165" t="s">
        <v>209</v>
      </c>
      <c r="B18" s="165"/>
      <c r="C18" s="165" t="s">
        <v>212</v>
      </c>
      <c r="D18" s="165"/>
      <c r="E18" s="165"/>
    </row>
    <row r="32" spans="1:5">
      <c r="E32" s="100"/>
    </row>
    <row r="34" spans="5:5">
      <c r="E34" s="100"/>
    </row>
    <row r="35" spans="5:5">
      <c r="E35" s="100"/>
    </row>
    <row r="36" spans="5:5">
      <c r="E36" s="100"/>
    </row>
    <row r="37" spans="5:5">
      <c r="E37" s="100"/>
    </row>
    <row r="38" spans="5:5">
      <c r="E38" s="100"/>
    </row>
    <row r="39" spans="5:5">
      <c r="E39" s="100"/>
    </row>
    <row r="40" spans="5:5">
      <c r="E40" s="100"/>
    </row>
    <row r="41" spans="5:5">
      <c r="E41" s="100"/>
    </row>
    <row r="42" spans="5:5">
      <c r="E42" s="100"/>
    </row>
    <row r="43" spans="5:5">
      <c r="E43" s="100"/>
    </row>
    <row r="44" spans="5:5">
      <c r="E44" s="100"/>
    </row>
    <row r="45" spans="5:5">
      <c r="E45" s="100"/>
    </row>
    <row r="46" spans="5:5">
      <c r="E46" s="100"/>
    </row>
    <row r="47" spans="5:5">
      <c r="E47" s="100"/>
    </row>
    <row r="48" spans="5:5">
      <c r="E48" s="100"/>
    </row>
    <row r="49" spans="5:5">
      <c r="E49" s="100"/>
    </row>
    <row r="50" spans="5:5">
      <c r="E50" s="100"/>
    </row>
    <row r="51" spans="5:5">
      <c r="E51" s="100"/>
    </row>
    <row r="52" spans="5:5">
      <c r="E52" s="100"/>
    </row>
    <row r="53" spans="5:5">
      <c r="E53" s="100"/>
    </row>
    <row r="54" spans="5:5">
      <c r="E54" s="100"/>
    </row>
    <row r="55" spans="5:5">
      <c r="E55" s="100"/>
    </row>
    <row r="56" spans="5:5">
      <c r="E56" s="100"/>
    </row>
    <row r="57" spans="5:5">
      <c r="E57" s="100"/>
    </row>
    <row r="58" spans="5:5">
      <c r="E58" s="100"/>
    </row>
    <row r="59" spans="5:5">
      <c r="E59" s="100"/>
    </row>
    <row r="60" spans="5:5">
      <c r="E60" s="100"/>
    </row>
    <row r="61" spans="5:5">
      <c r="E61" s="100"/>
    </row>
    <row r="62" spans="5:5">
      <c r="E62" s="100"/>
    </row>
    <row r="63" spans="5:5">
      <c r="E63" s="100"/>
    </row>
    <row r="64" spans="5:5">
      <c r="E64" s="100"/>
    </row>
    <row r="65" spans="5:5">
      <c r="E65" s="100"/>
    </row>
    <row r="66" spans="5:5">
      <c r="E66" s="100"/>
    </row>
    <row r="67" spans="5:5">
      <c r="E67" s="100"/>
    </row>
    <row r="68" spans="5:5">
      <c r="E68" s="100"/>
    </row>
    <row r="69" spans="5:5">
      <c r="E69" s="100"/>
    </row>
    <row r="70" spans="5:5">
      <c r="E70" s="100"/>
    </row>
    <row r="71" spans="5:5">
      <c r="E71" s="100"/>
    </row>
    <row r="72" spans="5:5">
      <c r="E72" s="100"/>
    </row>
    <row r="73" spans="5:5">
      <c r="E73" s="100"/>
    </row>
    <row r="74" spans="5:5">
      <c r="E74" s="100"/>
    </row>
    <row r="75" spans="5:5">
      <c r="E75" s="100"/>
    </row>
    <row r="76" spans="5:5">
      <c r="E76" s="100"/>
    </row>
    <row r="77" spans="5:5">
      <c r="E77" s="100"/>
    </row>
    <row r="78" spans="5:5">
      <c r="E78" s="100"/>
    </row>
    <row r="79" spans="5:5">
      <c r="E79" s="100"/>
    </row>
    <row r="80" spans="5:5">
      <c r="E80" s="100"/>
    </row>
    <row r="81" spans="5:5">
      <c r="E81" s="100"/>
    </row>
    <row r="82" spans="5:5">
      <c r="E82" s="100"/>
    </row>
    <row r="83" spans="5:5">
      <c r="E83" s="100"/>
    </row>
    <row r="84" spans="5:5">
      <c r="E84" s="100"/>
    </row>
    <row r="85" spans="5:5">
      <c r="E85" s="100"/>
    </row>
    <row r="86" spans="5:5">
      <c r="E86" s="100"/>
    </row>
    <row r="87" spans="5:5">
      <c r="E87" s="100"/>
    </row>
  </sheetData>
  <mergeCells count="6">
    <mergeCell ref="D1:E1"/>
    <mergeCell ref="A3:E3"/>
    <mergeCell ref="A14:E14"/>
    <mergeCell ref="A16:B16"/>
    <mergeCell ref="A18:B18"/>
    <mergeCell ref="C18:E18"/>
  </mergeCells>
  <pageMargins left="0.7" right="0.7" top="0.75" bottom="0.75"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7"/>
  <sheetViews>
    <sheetView topLeftCell="A67" workbookViewId="0">
      <selection activeCell="C10" sqref="C10"/>
    </sheetView>
  </sheetViews>
  <sheetFormatPr defaultRowHeight="15"/>
  <cols>
    <col min="1" max="1" width="55" customWidth="1"/>
    <col min="2" max="2" width="12" customWidth="1"/>
    <col min="3" max="3" width="12.28515625" customWidth="1"/>
    <col min="4" max="4" width="14.28515625" customWidth="1"/>
    <col min="5" max="5" width="12.140625" customWidth="1"/>
    <col min="7" max="7" width="4.28515625" customWidth="1"/>
    <col min="8" max="8" width="13.140625" customWidth="1"/>
  </cols>
  <sheetData>
    <row r="2" spans="1:8" ht="15.75">
      <c r="A2" s="120" t="s">
        <v>309</v>
      </c>
      <c r="B2" s="120"/>
      <c r="C2" s="120"/>
      <c r="D2" s="120"/>
      <c r="E2" s="120"/>
    </row>
    <row r="3" spans="1:8">
      <c r="A3" s="3"/>
      <c r="B3" s="4"/>
      <c r="C3" s="4"/>
      <c r="D3" s="4"/>
    </row>
    <row r="4" spans="1:8">
      <c r="A4" s="66" t="s">
        <v>82</v>
      </c>
      <c r="B4" s="4"/>
      <c r="C4" s="4"/>
      <c r="D4" s="163" t="s">
        <v>303</v>
      </c>
      <c r="E4" s="163"/>
    </row>
    <row r="5" spans="1:8" ht="31.5">
      <c r="A5" s="19" t="s">
        <v>78</v>
      </c>
      <c r="B5" s="2" t="s">
        <v>79</v>
      </c>
      <c r="C5" s="2" t="s">
        <v>80</v>
      </c>
      <c r="D5" s="1" t="s">
        <v>199</v>
      </c>
      <c r="E5" s="28" t="s">
        <v>69</v>
      </c>
    </row>
    <row r="6" spans="1:8">
      <c r="A6" s="9" t="s">
        <v>1</v>
      </c>
      <c r="B6" s="2">
        <v>0</v>
      </c>
      <c r="C6" s="2">
        <v>0</v>
      </c>
      <c r="D6" s="1"/>
      <c r="E6" s="20"/>
    </row>
    <row r="7" spans="1:8">
      <c r="A7" s="10" t="s">
        <v>2</v>
      </c>
      <c r="B7" s="5">
        <v>305389000</v>
      </c>
      <c r="C7" s="5">
        <v>285330162</v>
      </c>
      <c r="D7" s="5">
        <f>SUM(B7-C7)</f>
        <v>20058838</v>
      </c>
      <c r="E7" s="20"/>
    </row>
    <row r="8" spans="1:8">
      <c r="A8" s="10" t="s">
        <v>3</v>
      </c>
      <c r="B8" s="5">
        <v>305389000</v>
      </c>
      <c r="C8" s="5">
        <v>285330162</v>
      </c>
      <c r="D8" s="5">
        <f t="shared" ref="D8:D9" si="0">SUM(B8-C8)</f>
        <v>20058838</v>
      </c>
      <c r="E8" s="5"/>
    </row>
    <row r="9" spans="1:8">
      <c r="A9" s="10" t="s">
        <v>4</v>
      </c>
      <c r="B9" s="5">
        <f>+B10+B15+B21+B26+B33+B36+B40+B44+B53</f>
        <v>305389000</v>
      </c>
      <c r="C9" s="5">
        <f>+C10+C15+C21+C26+C33+C36+C40+C44+C53</f>
        <v>285330162</v>
      </c>
      <c r="D9" s="5">
        <f t="shared" si="0"/>
        <v>20058838</v>
      </c>
      <c r="E9" s="5"/>
    </row>
    <row r="10" spans="1:8">
      <c r="A10" s="10" t="s">
        <v>5</v>
      </c>
      <c r="B10" s="5">
        <f>+SUM(B11:B14)</f>
        <v>235641600</v>
      </c>
      <c r="C10" s="5">
        <f>+SUM(C11:C14)</f>
        <v>228492574</v>
      </c>
      <c r="D10" s="5">
        <f>+SUM(D11:D14)</f>
        <v>7149026</v>
      </c>
      <c r="E10" s="104"/>
    </row>
    <row r="11" spans="1:8" ht="18" customHeight="1">
      <c r="A11" s="11" t="s">
        <v>6</v>
      </c>
      <c r="B11" s="6">
        <v>164140500</v>
      </c>
      <c r="C11" s="6">
        <v>200521831</v>
      </c>
      <c r="D11" s="16">
        <f>SUM(B11-C11)</f>
        <v>-36381331</v>
      </c>
      <c r="E11" s="104"/>
    </row>
    <row r="12" spans="1:8">
      <c r="A12" s="11" t="s">
        <v>7</v>
      </c>
      <c r="B12" s="6">
        <v>9448200</v>
      </c>
      <c r="C12" s="6">
        <v>9401180</v>
      </c>
      <c r="D12" s="16">
        <f t="shared" ref="D12:D14" si="1">SUM(B12-C12)</f>
        <v>47020</v>
      </c>
      <c r="E12" s="104"/>
    </row>
    <row r="13" spans="1:8">
      <c r="A13" s="11" t="s">
        <v>8</v>
      </c>
      <c r="B13" s="6">
        <v>23757700</v>
      </c>
      <c r="C13" s="6">
        <v>18569563</v>
      </c>
      <c r="D13" s="16">
        <f t="shared" si="1"/>
        <v>5188137</v>
      </c>
      <c r="E13" s="104"/>
    </row>
    <row r="14" spans="1:8">
      <c r="A14" s="68" t="s">
        <v>195</v>
      </c>
      <c r="B14" s="6">
        <v>38295200</v>
      </c>
      <c r="C14" s="6">
        <v>0</v>
      </c>
      <c r="D14" s="16">
        <f t="shared" si="1"/>
        <v>38295200</v>
      </c>
      <c r="E14" s="104"/>
    </row>
    <row r="15" spans="1:8">
      <c r="A15" s="10" t="s">
        <v>10</v>
      </c>
      <c r="B15" s="5">
        <v>31247200</v>
      </c>
      <c r="C15" s="5">
        <v>26017588</v>
      </c>
      <c r="D15" s="5">
        <f>SUM(B15-C15)</f>
        <v>5229612</v>
      </c>
      <c r="E15" s="20"/>
      <c r="H15" s="117"/>
    </row>
    <row r="16" spans="1:8">
      <c r="A16" s="11" t="s">
        <v>11</v>
      </c>
      <c r="B16" s="63">
        <f>B15*100/12*8%</f>
        <v>20831466.666666668</v>
      </c>
      <c r="C16" s="63">
        <f>C15*100/12*8%</f>
        <v>17345058.666666668</v>
      </c>
      <c r="D16" s="16">
        <f t="shared" ref="D16:D20" si="2">SUM(B16-C16)</f>
        <v>3486408</v>
      </c>
      <c r="E16" s="20"/>
      <c r="H16" s="118"/>
    </row>
    <row r="17" spans="1:8">
      <c r="A17" s="11" t="s">
        <v>12</v>
      </c>
      <c r="B17" s="63">
        <f>B15*100/12*1%</f>
        <v>2603933.3333333335</v>
      </c>
      <c r="C17" s="63">
        <f>C15*100/12*1%</f>
        <v>2168132.3333333335</v>
      </c>
      <c r="D17" s="16">
        <f t="shared" si="2"/>
        <v>435801</v>
      </c>
      <c r="E17" s="20"/>
      <c r="H17" s="118"/>
    </row>
    <row r="18" spans="1:8">
      <c r="A18" s="11" t="s">
        <v>13</v>
      </c>
      <c r="B18" s="63">
        <f>B15*100/12*0.8%</f>
        <v>2083146.6666666667</v>
      </c>
      <c r="C18" s="63">
        <f>C15*100/12*0.8%</f>
        <v>1734505.8666666667</v>
      </c>
      <c r="D18" s="16">
        <f t="shared" si="2"/>
        <v>348640.80000000005</v>
      </c>
      <c r="E18" s="20"/>
      <c r="H18" s="118"/>
    </row>
    <row r="19" spans="1:8">
      <c r="A19" s="11" t="s">
        <v>14</v>
      </c>
      <c r="B19" s="63">
        <f>B15*100/12*0.2%</f>
        <v>520786.66666666669</v>
      </c>
      <c r="C19" s="63">
        <f>C15*100/12*0.2%</f>
        <v>433626.46666666667</v>
      </c>
      <c r="D19" s="16">
        <f t="shared" si="2"/>
        <v>87160.200000000012</v>
      </c>
      <c r="E19" s="20"/>
      <c r="H19" s="118"/>
    </row>
    <row r="20" spans="1:8">
      <c r="A20" s="11" t="s">
        <v>15</v>
      </c>
      <c r="B20" s="63">
        <f>B15*100/12*2%</f>
        <v>5207866.666666667</v>
      </c>
      <c r="C20" s="63">
        <f>C15*100/12*2%</f>
        <v>4336264.666666667</v>
      </c>
      <c r="D20" s="16">
        <f t="shared" si="2"/>
        <v>871602</v>
      </c>
      <c r="E20" s="20"/>
      <c r="H20" s="118"/>
    </row>
    <row r="21" spans="1:8">
      <c r="A21" s="10" t="s">
        <v>16</v>
      </c>
      <c r="B21" s="5">
        <f>SUM(B22+B23+B24+B25)</f>
        <v>6981000</v>
      </c>
      <c r="C21" s="5">
        <f>SUM(C22+C23+C24+C25)</f>
        <v>6359815</v>
      </c>
      <c r="D21" s="5">
        <f t="shared" ref="D21" si="3">SUM(D22+D23+D24+D25)</f>
        <v>621185</v>
      </c>
      <c r="E21" s="20"/>
      <c r="H21" s="116"/>
    </row>
    <row r="22" spans="1:8" ht="17.25" customHeight="1">
      <c r="A22" s="11" t="s">
        <v>17</v>
      </c>
      <c r="B22" s="6">
        <v>958500</v>
      </c>
      <c r="C22" s="6">
        <v>1057701</v>
      </c>
      <c r="D22" s="16">
        <f>SUM(B22-C22)</f>
        <v>-99201</v>
      </c>
      <c r="E22" s="110"/>
    </row>
    <row r="23" spans="1:8" ht="18.75" customHeight="1">
      <c r="A23" s="11" t="s">
        <v>18</v>
      </c>
      <c r="B23" s="6">
        <v>5595000</v>
      </c>
      <c r="C23" s="6">
        <v>4819200</v>
      </c>
      <c r="D23" s="16">
        <f t="shared" ref="D23:D25" si="4">SUM(B23-C23)</f>
        <v>775800</v>
      </c>
      <c r="E23" s="110"/>
    </row>
    <row r="24" spans="1:8">
      <c r="A24" s="11" t="s">
        <v>19</v>
      </c>
      <c r="B24" s="6">
        <v>427500</v>
      </c>
      <c r="C24" s="6">
        <v>482914</v>
      </c>
      <c r="D24" s="16">
        <f t="shared" si="4"/>
        <v>-55414</v>
      </c>
      <c r="E24" s="110"/>
    </row>
    <row r="25" spans="1:8">
      <c r="A25" s="11" t="s">
        <v>20</v>
      </c>
      <c r="B25" s="8"/>
      <c r="C25" s="6"/>
      <c r="D25" s="16">
        <f t="shared" si="4"/>
        <v>0</v>
      </c>
      <c r="E25" s="110"/>
    </row>
    <row r="26" spans="1:8">
      <c r="A26" s="10" t="s">
        <v>21</v>
      </c>
      <c r="B26" s="5">
        <f>+SUM(B27:B32)</f>
        <v>8863300</v>
      </c>
      <c r="C26" s="5">
        <f>+SUM(C27:C32)</f>
        <v>8327855</v>
      </c>
      <c r="D26" s="5">
        <f>+SUM(D27:D32)</f>
        <v>535445</v>
      </c>
      <c r="E26" s="20"/>
    </row>
    <row r="27" spans="1:8">
      <c r="A27" s="11" t="s">
        <v>22</v>
      </c>
      <c r="B27" s="6">
        <v>3125300</v>
      </c>
      <c r="C27" s="6">
        <v>2093440</v>
      </c>
      <c r="D27" s="16">
        <f>SUM(B27-C27)</f>
        <v>1031860</v>
      </c>
      <c r="E27" s="20"/>
    </row>
    <row r="28" spans="1:8">
      <c r="A28" s="11" t="s">
        <v>23</v>
      </c>
      <c r="B28" s="6">
        <v>2374700</v>
      </c>
      <c r="C28" s="6">
        <v>2786450</v>
      </c>
      <c r="D28" s="16">
        <f t="shared" ref="D28:D32" si="5">SUM(B28-C28)</f>
        <v>-411750</v>
      </c>
      <c r="E28" s="20"/>
    </row>
    <row r="29" spans="1:8">
      <c r="A29" s="11" t="s">
        <v>24</v>
      </c>
      <c r="B29" s="6">
        <v>2060100</v>
      </c>
      <c r="C29" s="6">
        <v>2126325</v>
      </c>
      <c r="D29" s="16">
        <f t="shared" si="5"/>
        <v>-66225</v>
      </c>
      <c r="E29" s="20"/>
    </row>
    <row r="30" spans="1:8">
      <c r="A30" s="11" t="s">
        <v>25</v>
      </c>
      <c r="B30" s="6"/>
      <c r="C30" s="6"/>
      <c r="D30" s="16">
        <f t="shared" si="5"/>
        <v>0</v>
      </c>
      <c r="E30" s="20"/>
    </row>
    <row r="31" spans="1:8">
      <c r="A31" s="11" t="s">
        <v>26</v>
      </c>
      <c r="B31" s="8">
        <v>553500</v>
      </c>
      <c r="C31" s="6">
        <v>156000</v>
      </c>
      <c r="D31" s="16">
        <f t="shared" si="5"/>
        <v>397500</v>
      </c>
      <c r="E31" s="20"/>
    </row>
    <row r="32" spans="1:8">
      <c r="A32" s="11" t="s">
        <v>27</v>
      </c>
      <c r="B32" s="6">
        <v>749700</v>
      </c>
      <c r="C32" s="6">
        <v>1165640</v>
      </c>
      <c r="D32" s="16">
        <f t="shared" si="5"/>
        <v>-415940</v>
      </c>
      <c r="E32" s="20"/>
    </row>
    <row r="33" spans="1:5">
      <c r="A33" s="10" t="s">
        <v>28</v>
      </c>
      <c r="B33" s="5">
        <f>+SUM(B34:B35)</f>
        <v>0</v>
      </c>
      <c r="C33" s="5">
        <f>+SUM(C34:C35)</f>
        <v>0</v>
      </c>
      <c r="D33" s="5">
        <f>+SUM(D34:D35)</f>
        <v>0</v>
      </c>
      <c r="E33" s="20"/>
    </row>
    <row r="34" spans="1:5">
      <c r="A34" s="11" t="s">
        <v>29</v>
      </c>
      <c r="B34" s="6"/>
      <c r="C34" s="6"/>
      <c r="D34" s="16"/>
      <c r="E34" s="20"/>
    </row>
    <row r="35" spans="1:5">
      <c r="A35" s="11" t="s">
        <v>30</v>
      </c>
      <c r="B35" s="6"/>
      <c r="C35" s="6"/>
      <c r="D35" s="16"/>
      <c r="E35" s="20"/>
    </row>
    <row r="36" spans="1:5">
      <c r="A36" s="10" t="s">
        <v>31</v>
      </c>
      <c r="B36" s="5">
        <f>+SUM(B37:B39)</f>
        <v>2500000</v>
      </c>
      <c r="C36" s="5">
        <f>+SUM(C37:C39)</f>
        <v>712150</v>
      </c>
      <c r="D36" s="5">
        <f>SUM(B36-C36)</f>
        <v>1787850</v>
      </c>
      <c r="E36" s="20"/>
    </row>
    <row r="37" spans="1:5">
      <c r="A37" s="11" t="s">
        <v>32</v>
      </c>
      <c r="B37" s="6"/>
      <c r="C37" s="6"/>
      <c r="D37" s="16"/>
      <c r="E37" s="20"/>
    </row>
    <row r="38" spans="1:5">
      <c r="A38" s="11" t="s">
        <v>33</v>
      </c>
      <c r="B38" s="6"/>
      <c r="C38" s="6"/>
      <c r="D38" s="16"/>
      <c r="E38" s="20"/>
    </row>
    <row r="39" spans="1:5">
      <c r="A39" s="11" t="s">
        <v>34</v>
      </c>
      <c r="B39" s="6">
        <v>2500000</v>
      </c>
      <c r="C39" s="6">
        <v>712150</v>
      </c>
      <c r="D39" s="16">
        <f>SUM(B39-C39)</f>
        <v>1787850</v>
      </c>
      <c r="E39" s="20"/>
    </row>
    <row r="40" spans="1:5">
      <c r="A40" s="10" t="s">
        <v>35</v>
      </c>
      <c r="B40" s="5">
        <f>+SUM(B41:B43)</f>
        <v>3800000</v>
      </c>
      <c r="C40" s="5">
        <f>+SUM(C41:C43)</f>
        <v>1833600</v>
      </c>
      <c r="D40" s="5">
        <f>+SUM(D41:D43)</f>
        <v>1966400</v>
      </c>
      <c r="E40" s="20"/>
    </row>
    <row r="41" spans="1:5">
      <c r="A41" s="11" t="s">
        <v>36</v>
      </c>
      <c r="B41" s="6"/>
      <c r="C41" s="6"/>
      <c r="D41" s="16"/>
      <c r="E41" s="20"/>
    </row>
    <row r="42" spans="1:5">
      <c r="A42" s="11" t="s">
        <v>37</v>
      </c>
      <c r="B42" s="6">
        <v>3800000</v>
      </c>
      <c r="C42" s="6">
        <v>1833600</v>
      </c>
      <c r="D42" s="16">
        <f>SUM(B42-C42)</f>
        <v>1966400</v>
      </c>
      <c r="E42" s="20"/>
    </row>
    <row r="43" spans="1:5">
      <c r="A43" s="11" t="s">
        <v>38</v>
      </c>
      <c r="B43" s="6"/>
      <c r="C43" s="6"/>
      <c r="D43" s="16"/>
      <c r="E43" s="20"/>
    </row>
    <row r="44" spans="1:5">
      <c r="A44" s="10" t="s">
        <v>39</v>
      </c>
      <c r="B44" s="5">
        <f>+SUM(B45:B52)</f>
        <v>11855600</v>
      </c>
      <c r="C44" s="5">
        <f>+SUM(C45:C52)</f>
        <v>11403664</v>
      </c>
      <c r="D44" s="5">
        <f>+SUM(D45:D52)</f>
        <v>451936</v>
      </c>
      <c r="E44" s="20"/>
    </row>
    <row r="45" spans="1:5">
      <c r="A45" s="11" t="s">
        <v>40</v>
      </c>
      <c r="B45" s="8">
        <v>400000</v>
      </c>
      <c r="C45" s="6">
        <v>0</v>
      </c>
      <c r="D45" s="16">
        <f>SUM(B45-C45)</f>
        <v>400000</v>
      </c>
      <c r="E45" s="20"/>
    </row>
    <row r="46" spans="1:5">
      <c r="A46" s="11" t="s">
        <v>41</v>
      </c>
      <c r="B46" s="8">
        <v>350000</v>
      </c>
      <c r="C46" s="6">
        <v>350000</v>
      </c>
      <c r="D46" s="16">
        <f t="shared" ref="D46:D59" si="6">SUM(B46-C46)</f>
        <v>0</v>
      </c>
      <c r="E46" s="20"/>
    </row>
    <row r="47" spans="1:5">
      <c r="A47" s="12" t="s">
        <v>42</v>
      </c>
      <c r="B47" s="7">
        <v>10890000</v>
      </c>
      <c r="C47" s="6">
        <v>10890000</v>
      </c>
      <c r="D47" s="16">
        <f t="shared" si="6"/>
        <v>0</v>
      </c>
      <c r="E47" s="30"/>
    </row>
    <row r="48" spans="1:5">
      <c r="A48" s="11" t="s">
        <v>43</v>
      </c>
      <c r="B48" s="8">
        <v>0</v>
      </c>
      <c r="C48" s="6"/>
      <c r="D48" s="16">
        <f t="shared" si="6"/>
        <v>0</v>
      </c>
      <c r="E48" s="20"/>
    </row>
    <row r="49" spans="1:5">
      <c r="A49" s="11" t="s">
        <v>44</v>
      </c>
      <c r="B49" s="7">
        <v>192000</v>
      </c>
      <c r="C49" s="6">
        <v>140064</v>
      </c>
      <c r="D49" s="16">
        <f t="shared" si="6"/>
        <v>51936</v>
      </c>
      <c r="E49" s="20"/>
    </row>
    <row r="50" spans="1:5">
      <c r="A50" s="11" t="s">
        <v>45</v>
      </c>
      <c r="B50" s="7">
        <v>23600</v>
      </c>
      <c r="C50" s="6">
        <v>23600</v>
      </c>
      <c r="D50" s="16">
        <f t="shared" si="6"/>
        <v>0</v>
      </c>
      <c r="E50" s="20"/>
    </row>
    <row r="51" spans="1:5">
      <c r="A51" s="11" t="s">
        <v>50</v>
      </c>
      <c r="B51" s="8"/>
      <c r="C51" s="6"/>
      <c r="D51" s="16">
        <f t="shared" si="6"/>
        <v>0</v>
      </c>
      <c r="E51" s="20"/>
    </row>
    <row r="52" spans="1:5">
      <c r="A52" s="26" t="s">
        <v>47</v>
      </c>
      <c r="B52" s="8"/>
      <c r="C52" s="6"/>
      <c r="D52" s="16">
        <f t="shared" si="6"/>
        <v>0</v>
      </c>
      <c r="E52" s="20"/>
    </row>
    <row r="53" spans="1:5">
      <c r="A53" s="10" t="s">
        <v>48</v>
      </c>
      <c r="B53" s="5">
        <f>+SUM(B54:B55)</f>
        <v>4500300</v>
      </c>
      <c r="C53" s="5">
        <f>+SUM(C54:C55)</f>
        <v>2182916</v>
      </c>
      <c r="D53" s="16">
        <f t="shared" si="6"/>
        <v>2317384</v>
      </c>
      <c r="E53" s="20"/>
    </row>
    <row r="54" spans="1:5">
      <c r="A54" s="11" t="s">
        <v>49</v>
      </c>
      <c r="B54" s="6">
        <v>3000000</v>
      </c>
      <c r="C54" s="6">
        <v>1099516</v>
      </c>
      <c r="D54" s="16">
        <f t="shared" si="6"/>
        <v>1900484</v>
      </c>
      <c r="E54" s="20"/>
    </row>
    <row r="55" spans="1:5">
      <c r="A55" s="11" t="s">
        <v>50</v>
      </c>
      <c r="B55" s="6">
        <v>1500300</v>
      </c>
      <c r="C55" s="6">
        <v>1083400</v>
      </c>
      <c r="D55" s="16">
        <f t="shared" si="6"/>
        <v>416900</v>
      </c>
      <c r="E55" s="20"/>
    </row>
    <row r="56" spans="1:5">
      <c r="A56" s="10" t="s">
        <v>51</v>
      </c>
      <c r="B56" s="5" t="str">
        <f>+B58</f>
        <v>0.0.</v>
      </c>
      <c r="C56" s="5">
        <f>+SUM(C58)</f>
        <v>0</v>
      </c>
      <c r="D56" s="16">
        <v>0</v>
      </c>
      <c r="E56" s="20"/>
    </row>
    <row r="57" spans="1:5">
      <c r="A57" s="10" t="s">
        <v>52</v>
      </c>
      <c r="B57" s="5" t="str">
        <f>+B58</f>
        <v>0.0.</v>
      </c>
      <c r="C57" s="5">
        <f>+C58</f>
        <v>0</v>
      </c>
      <c r="D57" s="16">
        <v>0</v>
      </c>
      <c r="E57" s="20"/>
    </row>
    <row r="58" spans="1:5">
      <c r="A58" s="11" t="s">
        <v>53</v>
      </c>
      <c r="B58" s="8" t="s">
        <v>131</v>
      </c>
      <c r="C58" s="6">
        <v>0</v>
      </c>
      <c r="D58" s="16">
        <v>0</v>
      </c>
      <c r="E58" s="20"/>
    </row>
    <row r="59" spans="1:5">
      <c r="A59" s="10" t="s">
        <v>54</v>
      </c>
      <c r="B59" s="5">
        <f>+B60</f>
        <v>0</v>
      </c>
      <c r="C59" s="5">
        <f>+C60</f>
        <v>0</v>
      </c>
      <c r="D59" s="16">
        <f t="shared" si="6"/>
        <v>0</v>
      </c>
      <c r="E59" s="20"/>
    </row>
    <row r="60" spans="1:5">
      <c r="A60" s="10" t="s">
        <v>55</v>
      </c>
      <c r="B60" s="5">
        <f>+SUM(B61:B63)</f>
        <v>0</v>
      </c>
      <c r="C60" s="5">
        <f>+SUM(C61:C63)</f>
        <v>0</v>
      </c>
      <c r="D60" s="5">
        <f>+SUM(D61:D63)</f>
        <v>0</v>
      </c>
      <c r="E60" s="20"/>
    </row>
    <row r="61" spans="1:5">
      <c r="A61" s="11" t="s">
        <v>56</v>
      </c>
      <c r="B61" s="8"/>
      <c r="C61" s="13"/>
      <c r="D61" s="16"/>
      <c r="E61" s="20"/>
    </row>
    <row r="62" spans="1:5">
      <c r="A62" s="12" t="s">
        <v>57</v>
      </c>
      <c r="B62" s="8"/>
      <c r="C62" s="13"/>
      <c r="D62" s="16"/>
      <c r="E62" s="20"/>
    </row>
    <row r="63" spans="1:5">
      <c r="A63" s="27" t="s">
        <v>58</v>
      </c>
      <c r="B63" s="8"/>
      <c r="C63" s="22"/>
      <c r="D63" s="16"/>
      <c r="E63" s="20"/>
    </row>
    <row r="64" spans="1:5">
      <c r="A64" s="10" t="s">
        <v>59</v>
      </c>
      <c r="B64" s="14">
        <f>SUM(B65+B67)</f>
        <v>305389000</v>
      </c>
      <c r="C64" s="14">
        <f>SUM(C65+C67)</f>
        <v>285330162</v>
      </c>
      <c r="D64" s="5">
        <f>+B64-C64</f>
        <v>20058838</v>
      </c>
      <c r="E64" s="20"/>
    </row>
    <row r="65" spans="1:5">
      <c r="A65" s="10" t="s">
        <v>60</v>
      </c>
      <c r="B65" s="14">
        <f>+B66</f>
        <v>305389000</v>
      </c>
      <c r="C65" s="14">
        <f>+C66</f>
        <v>285330162</v>
      </c>
      <c r="D65" s="14">
        <f>+D66</f>
        <v>20058838</v>
      </c>
      <c r="E65" s="20"/>
    </row>
    <row r="66" spans="1:5">
      <c r="A66" s="11" t="s">
        <v>61</v>
      </c>
      <c r="B66" s="15">
        <f>SUM(B10+B15+B21+B26+B36+B40+B44+B53)</f>
        <v>305389000</v>
      </c>
      <c r="C66" s="15">
        <f>SUM(C10+C15+C21+C26+C36+C40+C44+C53)</f>
        <v>285330162</v>
      </c>
      <c r="D66" s="16">
        <f>SUM(B66-C66)</f>
        <v>20058838</v>
      </c>
      <c r="E66" s="20"/>
    </row>
    <row r="67" spans="1:5">
      <c r="A67" s="10" t="s">
        <v>62</v>
      </c>
      <c r="B67" s="14"/>
      <c r="C67" s="14"/>
      <c r="D67" s="14"/>
      <c r="E67" s="20"/>
    </row>
    <row r="68" spans="1:5">
      <c r="A68" s="24" t="s">
        <v>63</v>
      </c>
      <c r="B68" s="5"/>
      <c r="C68" s="5">
        <v>0</v>
      </c>
      <c r="D68" s="15"/>
      <c r="E68" s="20"/>
    </row>
    <row r="69" spans="1:5">
      <c r="A69" s="24" t="s">
        <v>70</v>
      </c>
      <c r="B69" s="6"/>
      <c r="C69" s="13"/>
      <c r="D69" s="5"/>
      <c r="E69" s="20"/>
    </row>
    <row r="70" spans="1:5">
      <c r="A70" s="55" t="s">
        <v>150</v>
      </c>
      <c r="B70" s="6"/>
      <c r="C70" s="13">
        <v>33000</v>
      </c>
      <c r="D70" s="5">
        <v>33000</v>
      </c>
      <c r="E70" s="20"/>
    </row>
    <row r="71" spans="1:5">
      <c r="A71" s="24" t="s">
        <v>72</v>
      </c>
      <c r="B71" s="6"/>
      <c r="C71" s="13">
        <v>0</v>
      </c>
      <c r="D71" s="5"/>
      <c r="E71" s="20"/>
    </row>
    <row r="72" spans="1:5">
      <c r="A72" s="24" t="s">
        <v>73</v>
      </c>
      <c r="B72" s="6"/>
      <c r="C72" s="13">
        <v>0</v>
      </c>
      <c r="D72" s="5"/>
      <c r="E72" s="20"/>
    </row>
    <row r="73" spans="1:5">
      <c r="A73" s="24" t="s">
        <v>74</v>
      </c>
      <c r="B73" s="6"/>
      <c r="C73" s="13">
        <v>0</v>
      </c>
      <c r="D73" s="5"/>
      <c r="E73" s="20"/>
    </row>
    <row r="74" spans="1:5">
      <c r="A74" s="24" t="s">
        <v>75</v>
      </c>
      <c r="B74" s="6"/>
      <c r="C74" s="13"/>
      <c r="D74" s="5"/>
      <c r="E74" s="20"/>
    </row>
    <row r="75" spans="1:5">
      <c r="A75" s="25" t="s">
        <v>76</v>
      </c>
      <c r="B75" s="6"/>
      <c r="C75" s="13"/>
      <c r="D75" s="5"/>
      <c r="E75" s="20"/>
    </row>
    <row r="76" spans="1:5">
      <c r="A76" s="23" t="s">
        <v>77</v>
      </c>
      <c r="B76" s="6"/>
      <c r="C76" s="13"/>
      <c r="D76" s="43">
        <v>20091838</v>
      </c>
      <c r="E76" s="21"/>
    </row>
    <row r="77" spans="1:5">
      <c r="A77" s="10" t="s">
        <v>64</v>
      </c>
      <c r="B77" s="6">
        <v>33</v>
      </c>
      <c r="C77" s="6">
        <v>33</v>
      </c>
      <c r="D77" s="6">
        <f t="shared" ref="D77" si="7">SUM(D78:D81)</f>
        <v>0</v>
      </c>
      <c r="E77" s="20"/>
    </row>
    <row r="78" spans="1:5">
      <c r="A78" s="11" t="s">
        <v>65</v>
      </c>
      <c r="B78" s="6">
        <v>1</v>
      </c>
      <c r="C78" s="6">
        <v>1</v>
      </c>
      <c r="D78" s="6"/>
      <c r="E78" s="20"/>
    </row>
    <row r="79" spans="1:5">
      <c r="A79" s="11" t="s">
        <v>66</v>
      </c>
      <c r="B79" s="6">
        <v>27</v>
      </c>
      <c r="C79" s="6">
        <v>27</v>
      </c>
      <c r="D79" s="6"/>
      <c r="E79" s="20"/>
    </row>
    <row r="80" spans="1:5">
      <c r="A80" s="11" t="s">
        <v>67</v>
      </c>
      <c r="B80" s="6">
        <v>5</v>
      </c>
      <c r="C80" s="6">
        <v>5</v>
      </c>
      <c r="D80" s="6"/>
      <c r="E80" s="20"/>
    </row>
    <row r="81" spans="1:5">
      <c r="A81" s="11" t="s">
        <v>68</v>
      </c>
      <c r="B81" s="6"/>
      <c r="C81" s="6"/>
      <c r="D81" s="6"/>
      <c r="E81" s="20"/>
    </row>
    <row r="82" spans="1:5">
      <c r="A82" s="18"/>
      <c r="B82" s="17"/>
      <c r="C82" s="17"/>
      <c r="D82" s="17"/>
      <c r="E82" t="s">
        <v>83</v>
      </c>
    </row>
    <row r="83" spans="1:5" ht="13.5" customHeight="1">
      <c r="A83" s="121" t="s">
        <v>185</v>
      </c>
      <c r="B83" s="121"/>
      <c r="C83" s="121"/>
      <c r="D83" s="121"/>
      <c r="E83" s="121"/>
    </row>
    <row r="84" spans="1:5" ht="60.75" customHeight="1">
      <c r="A84" s="119" t="s">
        <v>85</v>
      </c>
      <c r="B84" s="119"/>
      <c r="C84" s="119"/>
      <c r="D84" s="119"/>
      <c r="E84" s="119"/>
    </row>
    <row r="87" spans="1:5">
      <c r="A87" s="69"/>
    </row>
  </sheetData>
  <mergeCells count="4">
    <mergeCell ref="A2:E2"/>
    <mergeCell ref="D4:E4"/>
    <mergeCell ref="A83:E83"/>
    <mergeCell ref="A84:E84"/>
  </mergeCells>
  <pageMargins left="0.25" right="0.25" top="0.75" bottom="0.75" header="0.3" footer="0.3"/>
  <pageSetup paperSize="9" scale="90"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7"/>
  <sheetViews>
    <sheetView workbookViewId="0">
      <selection sqref="A1:XFD1048576"/>
    </sheetView>
  </sheetViews>
  <sheetFormatPr defaultRowHeight="14.25"/>
  <cols>
    <col min="1" max="1" width="18.140625" style="103" customWidth="1"/>
    <col min="2" max="2" width="14.28515625" style="103" customWidth="1"/>
    <col min="3" max="3" width="15.42578125" style="103" customWidth="1"/>
    <col min="4" max="4" width="15.28515625" style="103" customWidth="1"/>
    <col min="5" max="5" width="20.7109375" style="71" customWidth="1"/>
    <col min="6" max="16384" width="9.140625" style="103"/>
  </cols>
  <sheetData>
    <row r="1" spans="1:5" ht="46.5" customHeight="1">
      <c r="D1" s="164" t="s">
        <v>201</v>
      </c>
      <c r="E1" s="164"/>
    </row>
    <row r="3" spans="1:5" ht="21" customHeight="1">
      <c r="A3" s="165" t="s">
        <v>271</v>
      </c>
      <c r="B3" s="165"/>
      <c r="C3" s="165"/>
      <c r="D3" s="165"/>
      <c r="E3" s="165"/>
    </row>
    <row r="4" spans="1:5" ht="23.25" customHeight="1">
      <c r="E4" s="71" t="s">
        <v>202</v>
      </c>
    </row>
    <row r="5" spans="1:5" ht="57">
      <c r="A5" s="72" t="s">
        <v>203</v>
      </c>
      <c r="B5" s="72" t="s">
        <v>204</v>
      </c>
      <c r="C5" s="72" t="s">
        <v>205</v>
      </c>
      <c r="D5" s="72" t="s">
        <v>206</v>
      </c>
      <c r="E5" s="73" t="s">
        <v>207</v>
      </c>
    </row>
    <row r="6" spans="1:5">
      <c r="A6" s="74" t="s">
        <v>211</v>
      </c>
      <c r="B6" s="75">
        <v>80101</v>
      </c>
      <c r="C6" s="75">
        <v>70205</v>
      </c>
      <c r="D6" s="75">
        <v>210301</v>
      </c>
      <c r="E6" s="76">
        <v>134990</v>
      </c>
    </row>
    <row r="7" spans="1:5">
      <c r="A7" s="74" t="s">
        <v>211</v>
      </c>
      <c r="B7" s="75">
        <v>80101</v>
      </c>
      <c r="C7" s="75">
        <v>70205</v>
      </c>
      <c r="D7" s="75">
        <v>210302</v>
      </c>
      <c r="E7" s="76">
        <v>1205800</v>
      </c>
    </row>
    <row r="8" spans="1:5">
      <c r="A8" s="74" t="s">
        <v>211</v>
      </c>
      <c r="B8" s="75">
        <v>80101</v>
      </c>
      <c r="C8" s="75">
        <v>70205</v>
      </c>
      <c r="D8" s="75">
        <v>210402</v>
      </c>
      <c r="E8" s="76">
        <v>619837</v>
      </c>
    </row>
    <row r="9" spans="1:5">
      <c r="A9" s="74" t="s">
        <v>211</v>
      </c>
      <c r="B9" s="75">
        <v>80101</v>
      </c>
      <c r="C9" s="75">
        <v>70205</v>
      </c>
      <c r="D9" s="75">
        <v>210101</v>
      </c>
      <c r="E9" s="76">
        <v>-3450000</v>
      </c>
    </row>
    <row r="10" spans="1:5">
      <c r="A10" s="74" t="s">
        <v>265</v>
      </c>
      <c r="B10" s="75">
        <v>80101</v>
      </c>
      <c r="C10" s="75">
        <v>70205</v>
      </c>
      <c r="D10" s="75">
        <v>210802</v>
      </c>
      <c r="E10" s="76">
        <v>0</v>
      </c>
    </row>
    <row r="11" spans="1:5">
      <c r="A11" s="74" t="s">
        <v>211</v>
      </c>
      <c r="B11" s="75">
        <v>80101</v>
      </c>
      <c r="C11" s="75">
        <v>70205</v>
      </c>
      <c r="D11" s="75">
        <v>210801</v>
      </c>
      <c r="E11" s="76">
        <v>0</v>
      </c>
    </row>
    <row r="12" spans="1:5">
      <c r="A12" s="74" t="s">
        <v>211</v>
      </c>
      <c r="B12" s="74">
        <v>80101</v>
      </c>
      <c r="C12" s="74" t="s">
        <v>263</v>
      </c>
      <c r="D12" s="74" t="s">
        <v>270</v>
      </c>
      <c r="E12" s="76">
        <v>5000000</v>
      </c>
    </row>
    <row r="14" spans="1:5" ht="34.5" customHeight="1">
      <c r="A14" s="164" t="s">
        <v>213</v>
      </c>
      <c r="B14" s="164"/>
      <c r="C14" s="164"/>
      <c r="D14" s="164"/>
      <c r="E14" s="164"/>
    </row>
    <row r="15" spans="1:5" ht="34.5" customHeight="1">
      <c r="A15" s="102"/>
      <c r="B15" s="102"/>
      <c r="C15" s="102"/>
      <c r="D15" s="102"/>
      <c r="E15" s="102"/>
    </row>
    <row r="16" spans="1:5">
      <c r="A16" s="165" t="s">
        <v>208</v>
      </c>
      <c r="B16" s="165"/>
    </row>
    <row r="18" spans="1:5">
      <c r="A18" s="165" t="s">
        <v>209</v>
      </c>
      <c r="B18" s="165"/>
      <c r="C18" s="165" t="s">
        <v>212</v>
      </c>
      <c r="D18" s="165"/>
      <c r="E18" s="165"/>
    </row>
    <row r="32" spans="1:5">
      <c r="E32" s="103"/>
    </row>
    <row r="34" spans="5:5">
      <c r="E34" s="103"/>
    </row>
    <row r="35" spans="5:5">
      <c r="E35" s="103"/>
    </row>
    <row r="36" spans="5:5">
      <c r="E36" s="103"/>
    </row>
    <row r="37" spans="5:5">
      <c r="E37" s="103"/>
    </row>
    <row r="38" spans="5:5">
      <c r="E38" s="103"/>
    </row>
    <row r="39" spans="5:5">
      <c r="E39" s="103"/>
    </row>
    <row r="40" spans="5:5">
      <c r="E40" s="103"/>
    </row>
    <row r="41" spans="5:5">
      <c r="E41" s="103"/>
    </row>
    <row r="42" spans="5:5">
      <c r="E42" s="103"/>
    </row>
    <row r="43" spans="5:5">
      <c r="E43" s="103"/>
    </row>
    <row r="44" spans="5:5">
      <c r="E44" s="103"/>
    </row>
    <row r="45" spans="5:5">
      <c r="E45" s="103"/>
    </row>
    <row r="46" spans="5:5">
      <c r="E46" s="103"/>
    </row>
    <row r="47" spans="5:5">
      <c r="E47" s="103"/>
    </row>
    <row r="48" spans="5:5">
      <c r="E48" s="103"/>
    </row>
    <row r="49" spans="5:5">
      <c r="E49" s="103"/>
    </row>
    <row r="50" spans="5:5">
      <c r="E50" s="103"/>
    </row>
    <row r="51" spans="5:5">
      <c r="E51" s="103"/>
    </row>
    <row r="52" spans="5:5">
      <c r="E52" s="103"/>
    </row>
    <row r="53" spans="5:5">
      <c r="E53" s="103"/>
    </row>
    <row r="54" spans="5:5">
      <c r="E54" s="103"/>
    </row>
    <row r="55" spans="5:5">
      <c r="E55" s="103"/>
    </row>
    <row r="56" spans="5:5">
      <c r="E56" s="103"/>
    </row>
    <row r="57" spans="5:5">
      <c r="E57" s="103"/>
    </row>
    <row r="58" spans="5:5">
      <c r="E58" s="103"/>
    </row>
    <row r="59" spans="5:5">
      <c r="E59" s="103"/>
    </row>
    <row r="60" spans="5:5">
      <c r="E60" s="103"/>
    </row>
    <row r="61" spans="5:5">
      <c r="E61" s="103"/>
    </row>
    <row r="62" spans="5:5">
      <c r="E62" s="103"/>
    </row>
    <row r="63" spans="5:5">
      <c r="E63" s="103"/>
    </row>
    <row r="64" spans="5:5">
      <c r="E64" s="103"/>
    </row>
    <row r="65" spans="5:5">
      <c r="E65" s="103"/>
    </row>
    <row r="66" spans="5:5">
      <c r="E66" s="103"/>
    </row>
    <row r="67" spans="5:5">
      <c r="E67" s="103"/>
    </row>
    <row r="68" spans="5:5">
      <c r="E68" s="103"/>
    </row>
    <row r="69" spans="5:5">
      <c r="E69" s="103"/>
    </row>
    <row r="70" spans="5:5">
      <c r="E70" s="103"/>
    </row>
    <row r="71" spans="5:5">
      <c r="E71" s="103"/>
    </row>
    <row r="72" spans="5:5">
      <c r="E72" s="103"/>
    </row>
    <row r="73" spans="5:5">
      <c r="E73" s="103"/>
    </row>
    <row r="74" spans="5:5">
      <c r="E74" s="103"/>
    </row>
    <row r="75" spans="5:5">
      <c r="E75" s="103"/>
    </row>
    <row r="76" spans="5:5">
      <c r="E76" s="103"/>
    </row>
    <row r="77" spans="5:5">
      <c r="E77" s="103"/>
    </row>
    <row r="78" spans="5:5">
      <c r="E78" s="103"/>
    </row>
    <row r="79" spans="5:5">
      <c r="E79" s="103"/>
    </row>
    <row r="80" spans="5:5">
      <c r="E80" s="103"/>
    </row>
    <row r="81" spans="5:5">
      <c r="E81" s="103"/>
    </row>
    <row r="82" spans="5:5">
      <c r="E82" s="103"/>
    </row>
    <row r="83" spans="5:5">
      <c r="E83" s="103"/>
    </row>
    <row r="84" spans="5:5">
      <c r="E84" s="103"/>
    </row>
    <row r="85" spans="5:5">
      <c r="E85" s="103"/>
    </row>
    <row r="86" spans="5:5">
      <c r="E86" s="103"/>
    </row>
    <row r="87" spans="5:5">
      <c r="E87" s="103"/>
    </row>
  </sheetData>
  <mergeCells count="6">
    <mergeCell ref="D1:E1"/>
    <mergeCell ref="A3:E3"/>
    <mergeCell ref="A14:E14"/>
    <mergeCell ref="A16:B16"/>
    <mergeCell ref="A18:B18"/>
    <mergeCell ref="C18:E18"/>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87"/>
  <sheetViews>
    <sheetView tabSelected="1" workbookViewId="0">
      <selection activeCell="H10" sqref="H10"/>
    </sheetView>
  </sheetViews>
  <sheetFormatPr defaultRowHeight="15"/>
  <cols>
    <col min="1" max="1" width="55" customWidth="1"/>
    <col min="2" max="2" width="12" customWidth="1"/>
    <col min="3" max="3" width="12.28515625" customWidth="1"/>
    <col min="4" max="4" width="14.28515625" customWidth="1"/>
    <col min="5" max="5" width="12.140625" customWidth="1"/>
    <col min="7" max="7" width="4.28515625" customWidth="1"/>
    <col min="8" max="8" width="13.140625" customWidth="1"/>
  </cols>
  <sheetData>
    <row r="2" spans="1:8" ht="15.75">
      <c r="A2" s="120" t="s">
        <v>311</v>
      </c>
      <c r="B2" s="120"/>
      <c r="C2" s="120"/>
      <c r="D2" s="120"/>
      <c r="E2" s="120"/>
    </row>
    <row r="3" spans="1:8">
      <c r="A3" s="3"/>
      <c r="B3" s="4"/>
      <c r="C3" s="4"/>
      <c r="D3" s="4"/>
    </row>
    <row r="4" spans="1:8">
      <c r="A4" s="66" t="s">
        <v>82</v>
      </c>
      <c r="B4" s="4"/>
      <c r="C4" s="4"/>
      <c r="D4" s="163" t="s">
        <v>303</v>
      </c>
      <c r="E4" s="163"/>
    </row>
    <row r="5" spans="1:8" ht="31.5">
      <c r="A5" s="19" t="s">
        <v>78</v>
      </c>
      <c r="B5" s="2" t="s">
        <v>79</v>
      </c>
      <c r="C5" s="2" t="s">
        <v>80</v>
      </c>
      <c r="D5" s="1" t="s">
        <v>199</v>
      </c>
      <c r="E5" s="28" t="s">
        <v>69</v>
      </c>
    </row>
    <row r="6" spans="1:8">
      <c r="A6" s="9" t="s">
        <v>1</v>
      </c>
      <c r="B6" s="2">
        <v>0</v>
      </c>
      <c r="C6" s="2">
        <v>0</v>
      </c>
      <c r="D6" s="1"/>
      <c r="E6" s="20"/>
    </row>
    <row r="7" spans="1:8">
      <c r="A7" s="10" t="s">
        <v>2</v>
      </c>
      <c r="B7" s="5">
        <v>351674700</v>
      </c>
      <c r="C7" s="5">
        <v>314555203</v>
      </c>
      <c r="D7" s="5">
        <f>SUM(B7-C7)</f>
        <v>37119497</v>
      </c>
      <c r="E7" s="20"/>
    </row>
    <row r="8" spans="1:8">
      <c r="A8" s="10" t="s">
        <v>3</v>
      </c>
      <c r="B8" s="5">
        <v>351674700</v>
      </c>
      <c r="C8" s="5">
        <v>314555203</v>
      </c>
      <c r="D8" s="5">
        <f t="shared" ref="D8:D9" si="0">SUM(B8-C8)</f>
        <v>37119497</v>
      </c>
      <c r="E8" s="5"/>
    </row>
    <row r="9" spans="1:8">
      <c r="A9" s="10" t="s">
        <v>4</v>
      </c>
      <c r="B9" s="5">
        <f>+B10+B15+B21+B26+B33+B36+B40+B44+B53</f>
        <v>351674700</v>
      </c>
      <c r="C9" s="5">
        <f>+C10+C15+C21+C26+C33+C36+C40+C44+C53</f>
        <v>314555203</v>
      </c>
      <c r="D9" s="5">
        <f t="shared" si="0"/>
        <v>37119497</v>
      </c>
      <c r="E9" s="5"/>
    </row>
    <row r="10" spans="1:8" ht="48">
      <c r="A10" s="10" t="s">
        <v>5</v>
      </c>
      <c r="B10" s="5">
        <f>+SUM(B11:B14)</f>
        <v>264995500</v>
      </c>
      <c r="C10" s="5">
        <f>+SUM(C11:C14)</f>
        <v>247440066</v>
      </c>
      <c r="D10" s="5">
        <f>+SUM(D11:D14)</f>
        <v>17555434</v>
      </c>
      <c r="E10" s="104" t="s">
        <v>314</v>
      </c>
    </row>
    <row r="11" spans="1:8" ht="18" customHeight="1">
      <c r="A11" s="11" t="s">
        <v>6</v>
      </c>
      <c r="B11" s="6">
        <v>186712100</v>
      </c>
      <c r="C11" s="6">
        <v>218291323</v>
      </c>
      <c r="D11" s="16">
        <f>SUM(B11-C11)</f>
        <v>-31579223</v>
      </c>
      <c r="E11" s="104"/>
    </row>
    <row r="12" spans="1:8">
      <c r="A12" s="11" t="s">
        <v>7</v>
      </c>
      <c r="B12" s="6">
        <v>10498000</v>
      </c>
      <c r="C12" s="6">
        <v>10579180</v>
      </c>
      <c r="D12" s="16">
        <f t="shared" ref="D12:D14" si="1">SUM(B12-C12)</f>
        <v>-81180</v>
      </c>
      <c r="E12" s="104"/>
    </row>
    <row r="13" spans="1:8">
      <c r="A13" s="11" t="s">
        <v>8</v>
      </c>
      <c r="B13" s="6">
        <v>26053000</v>
      </c>
      <c r="C13" s="6">
        <v>18569563</v>
      </c>
      <c r="D13" s="16">
        <f t="shared" si="1"/>
        <v>7483437</v>
      </c>
      <c r="E13" s="104"/>
    </row>
    <row r="14" spans="1:8">
      <c r="A14" s="68" t="s">
        <v>195</v>
      </c>
      <c r="B14" s="6">
        <v>41732400</v>
      </c>
      <c r="C14" s="6">
        <v>0</v>
      </c>
      <c r="D14" s="16">
        <f t="shared" si="1"/>
        <v>41732400</v>
      </c>
      <c r="E14" s="104"/>
    </row>
    <row r="15" spans="1:8">
      <c r="A15" s="10" t="s">
        <v>10</v>
      </c>
      <c r="B15" s="5">
        <v>34827600</v>
      </c>
      <c r="C15" s="5">
        <v>28687287</v>
      </c>
      <c r="D15" s="5">
        <f>SUM(B15-C15)</f>
        <v>6140313</v>
      </c>
      <c r="E15" s="20"/>
      <c r="H15" s="117"/>
    </row>
    <row r="16" spans="1:8">
      <c r="A16" s="11" t="s">
        <v>11</v>
      </c>
      <c r="B16" s="63">
        <f>B15*100/12*8%</f>
        <v>23218400</v>
      </c>
      <c r="C16" s="63">
        <f>C15*100/12*8%</f>
        <v>19124858</v>
      </c>
      <c r="D16" s="16">
        <f t="shared" ref="D16:D20" si="2">SUM(B16-C16)</f>
        <v>4093542</v>
      </c>
      <c r="E16" s="20"/>
      <c r="H16" s="118"/>
    </row>
    <row r="17" spans="1:8">
      <c r="A17" s="11" t="s">
        <v>12</v>
      </c>
      <c r="B17" s="63">
        <f>B15*100/12*1%</f>
        <v>2902300</v>
      </c>
      <c r="C17" s="63">
        <f>C15*100/12*1%</f>
        <v>2390607.25</v>
      </c>
      <c r="D17" s="16">
        <f t="shared" si="2"/>
        <v>511692.75</v>
      </c>
      <c r="E17" s="20"/>
      <c r="H17" s="118"/>
    </row>
    <row r="18" spans="1:8">
      <c r="A18" s="11" t="s">
        <v>13</v>
      </c>
      <c r="B18" s="63">
        <f>B15*100/12*0.8%</f>
        <v>2321840</v>
      </c>
      <c r="C18" s="63">
        <f>C15*100/12*0.8%</f>
        <v>1912485.8</v>
      </c>
      <c r="D18" s="16">
        <f t="shared" si="2"/>
        <v>409354.19999999995</v>
      </c>
      <c r="E18" s="20"/>
      <c r="H18" s="118"/>
    </row>
    <row r="19" spans="1:8">
      <c r="A19" s="11" t="s">
        <v>14</v>
      </c>
      <c r="B19" s="63">
        <f>B15*100/12*0.2%</f>
        <v>580460</v>
      </c>
      <c r="C19" s="63">
        <f>C15*100/12*0.2%</f>
        <v>478121.45</v>
      </c>
      <c r="D19" s="16">
        <f t="shared" si="2"/>
        <v>102338.54999999999</v>
      </c>
      <c r="E19" s="20"/>
      <c r="H19" s="118"/>
    </row>
    <row r="20" spans="1:8">
      <c r="A20" s="11" t="s">
        <v>15</v>
      </c>
      <c r="B20" s="63">
        <f>B15*100/12*2%</f>
        <v>5804600</v>
      </c>
      <c r="C20" s="63">
        <f>C15*100/12*2%</f>
        <v>4781214.5</v>
      </c>
      <c r="D20" s="16">
        <f t="shared" si="2"/>
        <v>1023385.5</v>
      </c>
      <c r="E20" s="20"/>
      <c r="H20" s="118"/>
    </row>
    <row r="21" spans="1:8">
      <c r="A21" s="10" t="s">
        <v>16</v>
      </c>
      <c r="B21" s="5">
        <f>SUM(B22+B23+B24+B25)</f>
        <v>8254000</v>
      </c>
      <c r="C21" s="5">
        <f>SUM(C22+C23+C24+C25)</f>
        <v>7814835</v>
      </c>
      <c r="D21" s="5">
        <f t="shared" ref="D21" si="3">SUM(D22+D23+D24+D25)</f>
        <v>439165</v>
      </c>
      <c r="E21" s="20"/>
      <c r="H21" s="116"/>
    </row>
    <row r="22" spans="1:8" ht="53.25" customHeight="1">
      <c r="A22" s="11" t="s">
        <v>17</v>
      </c>
      <c r="B22" s="6">
        <v>1065000</v>
      </c>
      <c r="C22" s="6">
        <v>1206831</v>
      </c>
      <c r="D22" s="16">
        <f>SUM(B22-C22)</f>
        <v>-141831</v>
      </c>
      <c r="E22" s="110" t="s">
        <v>312</v>
      </c>
    </row>
    <row r="23" spans="1:8" ht="18.75" customHeight="1">
      <c r="A23" s="11" t="s">
        <v>18</v>
      </c>
      <c r="B23" s="6">
        <v>6714000</v>
      </c>
      <c r="C23" s="6">
        <v>6024000</v>
      </c>
      <c r="D23" s="16">
        <f t="shared" ref="D23:D25" si="4">SUM(B23-C23)</f>
        <v>690000</v>
      </c>
      <c r="E23" s="110"/>
    </row>
    <row r="24" spans="1:8" ht="56.25">
      <c r="A24" s="11" t="s">
        <v>19</v>
      </c>
      <c r="B24" s="6">
        <v>475000</v>
      </c>
      <c r="C24" s="6">
        <v>584004</v>
      </c>
      <c r="D24" s="16">
        <f t="shared" si="4"/>
        <v>-109004</v>
      </c>
      <c r="E24" s="110" t="s">
        <v>313</v>
      </c>
    </row>
    <row r="25" spans="1:8">
      <c r="A25" s="11" t="s">
        <v>20</v>
      </c>
      <c r="B25" s="8"/>
      <c r="C25" s="6"/>
      <c r="D25" s="16">
        <f t="shared" si="4"/>
        <v>0</v>
      </c>
      <c r="E25" s="110"/>
    </row>
    <row r="26" spans="1:8">
      <c r="A26" s="10" t="s">
        <v>21</v>
      </c>
      <c r="B26" s="5">
        <f>+SUM(B27:B32)</f>
        <v>11737000</v>
      </c>
      <c r="C26" s="5">
        <f>+SUM(C27:C32)</f>
        <v>9028185</v>
      </c>
      <c r="D26" s="5">
        <f>+SUM(D27:D32)</f>
        <v>2708815</v>
      </c>
      <c r="E26" s="20"/>
    </row>
    <row r="27" spans="1:8">
      <c r="A27" s="11" t="s">
        <v>22</v>
      </c>
      <c r="B27" s="6">
        <v>3917000</v>
      </c>
      <c r="C27" s="6">
        <v>2354440</v>
      </c>
      <c r="D27" s="16">
        <f>SUM(B27-C27)</f>
        <v>1562560</v>
      </c>
      <c r="E27" s="20"/>
    </row>
    <row r="28" spans="1:8">
      <c r="A28" s="11" t="s">
        <v>23</v>
      </c>
      <c r="B28" s="6">
        <v>3083000</v>
      </c>
      <c r="C28" s="6">
        <v>2786450</v>
      </c>
      <c r="D28" s="16">
        <f t="shared" ref="D28:D32" si="5">SUM(B28-C28)</f>
        <v>296550</v>
      </c>
      <c r="E28" s="20"/>
    </row>
    <row r="29" spans="1:8">
      <c r="A29" s="11" t="s">
        <v>24</v>
      </c>
      <c r="B29" s="6">
        <v>3289000</v>
      </c>
      <c r="C29" s="6">
        <v>2406755</v>
      </c>
      <c r="D29" s="16">
        <f t="shared" si="5"/>
        <v>882245</v>
      </c>
      <c r="E29" s="20"/>
    </row>
    <row r="30" spans="1:8">
      <c r="A30" s="11" t="s">
        <v>25</v>
      </c>
      <c r="B30" s="6"/>
      <c r="C30" s="6"/>
      <c r="D30" s="16">
        <f t="shared" si="5"/>
        <v>0</v>
      </c>
      <c r="E30" s="20"/>
    </row>
    <row r="31" spans="1:8">
      <c r="A31" s="11" t="s">
        <v>26</v>
      </c>
      <c r="B31" s="8">
        <v>615000</v>
      </c>
      <c r="C31" s="6">
        <v>186000</v>
      </c>
      <c r="D31" s="16">
        <f t="shared" si="5"/>
        <v>429000</v>
      </c>
      <c r="E31" s="20"/>
    </row>
    <row r="32" spans="1:8">
      <c r="A32" s="11" t="s">
        <v>27</v>
      </c>
      <c r="B32" s="6">
        <v>833000</v>
      </c>
      <c r="C32" s="6">
        <v>1294540</v>
      </c>
      <c r="D32" s="16">
        <f t="shared" si="5"/>
        <v>-461540</v>
      </c>
      <c r="E32" s="20"/>
    </row>
    <row r="33" spans="1:5">
      <c r="A33" s="10" t="s">
        <v>28</v>
      </c>
      <c r="B33" s="5">
        <f>+SUM(B34:B35)</f>
        <v>0</v>
      </c>
      <c r="C33" s="5">
        <f>+SUM(C34:C35)</f>
        <v>0</v>
      </c>
      <c r="D33" s="5">
        <f>+SUM(D34:D35)</f>
        <v>0</v>
      </c>
      <c r="E33" s="20"/>
    </row>
    <row r="34" spans="1:5">
      <c r="A34" s="11" t="s">
        <v>29</v>
      </c>
      <c r="B34" s="6"/>
      <c r="C34" s="6"/>
      <c r="D34" s="16"/>
      <c r="E34" s="20"/>
    </row>
    <row r="35" spans="1:5">
      <c r="A35" s="11" t="s">
        <v>30</v>
      </c>
      <c r="B35" s="6"/>
      <c r="C35" s="6"/>
      <c r="D35" s="16"/>
      <c r="E35" s="20"/>
    </row>
    <row r="36" spans="1:5">
      <c r="A36" s="10" t="s">
        <v>31</v>
      </c>
      <c r="B36" s="5">
        <f>+SUM(B37:B39)</f>
        <v>5228000</v>
      </c>
      <c r="C36" s="5">
        <f>+SUM(C37:C39)</f>
        <v>1993850</v>
      </c>
      <c r="D36" s="5">
        <f>SUM(B36-C36)</f>
        <v>3234150</v>
      </c>
      <c r="E36" s="20"/>
    </row>
    <row r="37" spans="1:5">
      <c r="A37" s="11" t="s">
        <v>32</v>
      </c>
      <c r="B37" s="6">
        <v>2728000</v>
      </c>
      <c r="C37" s="6">
        <v>1000000</v>
      </c>
      <c r="D37" s="5">
        <f>SUM(B37-C37)</f>
        <v>1728000</v>
      </c>
      <c r="E37" s="20"/>
    </row>
    <row r="38" spans="1:5">
      <c r="A38" s="11" t="s">
        <v>33</v>
      </c>
      <c r="B38" s="6"/>
      <c r="C38" s="6"/>
      <c r="D38" s="16"/>
      <c r="E38" s="20"/>
    </row>
    <row r="39" spans="1:5">
      <c r="A39" s="11" t="s">
        <v>34</v>
      </c>
      <c r="B39" s="6">
        <v>2500000</v>
      </c>
      <c r="C39" s="6">
        <v>993850</v>
      </c>
      <c r="D39" s="16">
        <f>SUM(B39-C39)</f>
        <v>1506150</v>
      </c>
      <c r="E39" s="20"/>
    </row>
    <row r="40" spans="1:5">
      <c r="A40" s="10" t="s">
        <v>35</v>
      </c>
      <c r="B40" s="5">
        <f>+SUM(B41:B43)</f>
        <v>5800000</v>
      </c>
      <c r="C40" s="5">
        <f>+SUM(C41:C43)</f>
        <v>2578000</v>
      </c>
      <c r="D40" s="5">
        <f>+SUM(D41:D43)</f>
        <v>3222000</v>
      </c>
      <c r="E40" s="20"/>
    </row>
    <row r="41" spans="1:5">
      <c r="A41" s="11" t="s">
        <v>36</v>
      </c>
      <c r="B41" s="6"/>
      <c r="C41" s="6"/>
      <c r="D41" s="16"/>
      <c r="E41" s="20"/>
    </row>
    <row r="42" spans="1:5">
      <c r="A42" s="11" t="s">
        <v>37</v>
      </c>
      <c r="B42" s="6">
        <v>5800000</v>
      </c>
      <c r="C42" s="6">
        <v>2578000</v>
      </c>
      <c r="D42" s="16">
        <f>SUM(B42-C42)</f>
        <v>3222000</v>
      </c>
      <c r="E42" s="20"/>
    </row>
    <row r="43" spans="1:5">
      <c r="A43" s="11" t="s">
        <v>38</v>
      </c>
      <c r="B43" s="6"/>
      <c r="C43" s="6"/>
      <c r="D43" s="16"/>
      <c r="E43" s="20"/>
    </row>
    <row r="44" spans="1:5">
      <c r="A44" s="10" t="s">
        <v>39</v>
      </c>
      <c r="B44" s="5">
        <f>+SUM(B45:B52)</f>
        <v>13065600</v>
      </c>
      <c r="C44" s="5">
        <f>+SUM(C45:C52)</f>
        <v>12613664</v>
      </c>
      <c r="D44" s="5">
        <f>+SUM(D45:D52)</f>
        <v>451936</v>
      </c>
      <c r="E44" s="20"/>
    </row>
    <row r="45" spans="1:5">
      <c r="A45" s="11" t="s">
        <v>40</v>
      </c>
      <c r="B45" s="8">
        <v>400000</v>
      </c>
      <c r="C45" s="6">
        <v>0</v>
      </c>
      <c r="D45" s="16">
        <f>SUM(B45-C45)</f>
        <v>400000</v>
      </c>
      <c r="E45" s="20"/>
    </row>
    <row r="46" spans="1:5">
      <c r="A46" s="11" t="s">
        <v>41</v>
      </c>
      <c r="B46" s="8">
        <v>350000</v>
      </c>
      <c r="C46" s="6">
        <v>350000</v>
      </c>
      <c r="D46" s="16">
        <f t="shared" ref="D46:D59" si="6">SUM(B46-C46)</f>
        <v>0</v>
      </c>
      <c r="E46" s="20"/>
    </row>
    <row r="47" spans="1:5">
      <c r="A47" s="12" t="s">
        <v>42</v>
      </c>
      <c r="B47" s="7">
        <v>12100000</v>
      </c>
      <c r="C47" s="6">
        <v>12100000</v>
      </c>
      <c r="D47" s="16">
        <f t="shared" si="6"/>
        <v>0</v>
      </c>
      <c r="E47" s="30"/>
    </row>
    <row r="48" spans="1:5">
      <c r="A48" s="11" t="s">
        <v>43</v>
      </c>
      <c r="B48" s="8">
        <v>0</v>
      </c>
      <c r="C48" s="6"/>
      <c r="D48" s="16">
        <f t="shared" si="6"/>
        <v>0</v>
      </c>
      <c r="E48" s="20"/>
    </row>
    <row r="49" spans="1:5">
      <c r="A49" s="11" t="s">
        <v>44</v>
      </c>
      <c r="B49" s="7">
        <v>192000</v>
      </c>
      <c r="C49" s="6">
        <v>140064</v>
      </c>
      <c r="D49" s="16">
        <f t="shared" si="6"/>
        <v>51936</v>
      </c>
      <c r="E49" s="20"/>
    </row>
    <row r="50" spans="1:5">
      <c r="A50" s="11" t="s">
        <v>45</v>
      </c>
      <c r="B50" s="7">
        <v>23600</v>
      </c>
      <c r="C50" s="6">
        <v>23600</v>
      </c>
      <c r="D50" s="16">
        <f t="shared" si="6"/>
        <v>0</v>
      </c>
      <c r="E50" s="20"/>
    </row>
    <row r="51" spans="1:5">
      <c r="A51" s="11" t="s">
        <v>50</v>
      </c>
      <c r="B51" s="8"/>
      <c r="C51" s="6"/>
      <c r="D51" s="16">
        <f t="shared" si="6"/>
        <v>0</v>
      </c>
      <c r="E51" s="20"/>
    </row>
    <row r="52" spans="1:5">
      <c r="A52" s="26" t="s">
        <v>47</v>
      </c>
      <c r="B52" s="8"/>
      <c r="C52" s="6"/>
      <c r="D52" s="16">
        <f t="shared" si="6"/>
        <v>0</v>
      </c>
      <c r="E52" s="20"/>
    </row>
    <row r="53" spans="1:5">
      <c r="A53" s="10" t="s">
        <v>48</v>
      </c>
      <c r="B53" s="5">
        <f>+SUM(B54:B55)</f>
        <v>7767000</v>
      </c>
      <c r="C53" s="5">
        <f>+SUM(C54:C55)</f>
        <v>4399316</v>
      </c>
      <c r="D53" s="16">
        <f t="shared" si="6"/>
        <v>3367684</v>
      </c>
      <c r="E53" s="20"/>
    </row>
    <row r="54" spans="1:5">
      <c r="A54" s="11" t="s">
        <v>49</v>
      </c>
      <c r="B54" s="6">
        <v>5000000</v>
      </c>
      <c r="C54" s="6">
        <v>2907516</v>
      </c>
      <c r="D54" s="16">
        <f t="shared" si="6"/>
        <v>2092484</v>
      </c>
      <c r="E54" s="20"/>
    </row>
    <row r="55" spans="1:5">
      <c r="A55" s="11" t="s">
        <v>50</v>
      </c>
      <c r="B55" s="6">
        <v>2767000</v>
      </c>
      <c r="C55" s="6">
        <v>1491800</v>
      </c>
      <c r="D55" s="16">
        <f t="shared" si="6"/>
        <v>1275200</v>
      </c>
      <c r="E55" s="20"/>
    </row>
    <row r="56" spans="1:5">
      <c r="A56" s="10" t="s">
        <v>51</v>
      </c>
      <c r="B56" s="5" t="str">
        <f>+B58</f>
        <v>0.0.</v>
      </c>
      <c r="C56" s="5">
        <f>+SUM(C58)</f>
        <v>0</v>
      </c>
      <c r="D56" s="16">
        <v>0</v>
      </c>
      <c r="E56" s="20"/>
    </row>
    <row r="57" spans="1:5">
      <c r="A57" s="10" t="s">
        <v>52</v>
      </c>
      <c r="B57" s="5" t="str">
        <f>+B58</f>
        <v>0.0.</v>
      </c>
      <c r="C57" s="5">
        <f>+C58</f>
        <v>0</v>
      </c>
      <c r="D57" s="16">
        <v>0</v>
      </c>
      <c r="E57" s="20"/>
    </row>
    <row r="58" spans="1:5">
      <c r="A58" s="11" t="s">
        <v>53</v>
      </c>
      <c r="B58" s="8" t="s">
        <v>131</v>
      </c>
      <c r="C58" s="6">
        <v>0</v>
      </c>
      <c r="D58" s="16">
        <v>0</v>
      </c>
      <c r="E58" s="20"/>
    </row>
    <row r="59" spans="1:5">
      <c r="A59" s="10" t="s">
        <v>54</v>
      </c>
      <c r="B59" s="5">
        <f>+B60</f>
        <v>0</v>
      </c>
      <c r="C59" s="5">
        <f>+C60</f>
        <v>0</v>
      </c>
      <c r="D59" s="16">
        <f t="shared" si="6"/>
        <v>0</v>
      </c>
      <c r="E59" s="20"/>
    </row>
    <row r="60" spans="1:5">
      <c r="A60" s="10" t="s">
        <v>55</v>
      </c>
      <c r="B60" s="5">
        <f>+SUM(B61:B63)</f>
        <v>0</v>
      </c>
      <c r="C60" s="5">
        <f>+SUM(C61:C63)</f>
        <v>0</v>
      </c>
      <c r="D60" s="5">
        <f>+SUM(D61:D63)</f>
        <v>0</v>
      </c>
      <c r="E60" s="20"/>
    </row>
    <row r="61" spans="1:5">
      <c r="A61" s="11" t="s">
        <v>56</v>
      </c>
      <c r="B61" s="8"/>
      <c r="C61" s="13"/>
      <c r="D61" s="16"/>
      <c r="E61" s="20"/>
    </row>
    <row r="62" spans="1:5">
      <c r="A62" s="12" t="s">
        <v>57</v>
      </c>
      <c r="B62" s="8"/>
      <c r="C62" s="13"/>
      <c r="D62" s="16"/>
      <c r="E62" s="20"/>
    </row>
    <row r="63" spans="1:5">
      <c r="A63" s="27" t="s">
        <v>58</v>
      </c>
      <c r="B63" s="8"/>
      <c r="C63" s="22"/>
      <c r="D63" s="16"/>
      <c r="E63" s="20"/>
    </row>
    <row r="64" spans="1:5">
      <c r="A64" s="10" t="s">
        <v>59</v>
      </c>
      <c r="B64" s="14">
        <f>SUM(B65+B67)</f>
        <v>351732700</v>
      </c>
      <c r="C64" s="14">
        <f>SUM(C65+C67)</f>
        <v>314555203</v>
      </c>
      <c r="D64" s="5">
        <f>+B64-C64</f>
        <v>37177497</v>
      </c>
      <c r="E64" s="20"/>
    </row>
    <row r="65" spans="1:5">
      <c r="A65" s="10" t="s">
        <v>60</v>
      </c>
      <c r="B65" s="14">
        <f>+B66</f>
        <v>351674700</v>
      </c>
      <c r="C65" s="14">
        <f>+C66</f>
        <v>314555203</v>
      </c>
      <c r="D65" s="14">
        <f>+D66</f>
        <v>37119497</v>
      </c>
      <c r="E65" s="20"/>
    </row>
    <row r="66" spans="1:5">
      <c r="A66" s="11" t="s">
        <v>61</v>
      </c>
      <c r="B66" s="15">
        <f>SUM(B10+B15+B21+B26+B36+B40+B44+B53)</f>
        <v>351674700</v>
      </c>
      <c r="C66" s="15">
        <f>SUM(C10+C15+C21+C26+C36+C40+C44+C53)</f>
        <v>314555203</v>
      </c>
      <c r="D66" s="16">
        <f>SUM(B66-C66)</f>
        <v>37119497</v>
      </c>
      <c r="E66" s="20"/>
    </row>
    <row r="67" spans="1:5">
      <c r="A67" s="10" t="s">
        <v>62</v>
      </c>
      <c r="B67" s="14">
        <v>58000</v>
      </c>
      <c r="C67" s="14"/>
      <c r="D67" s="14"/>
      <c r="E67" s="20"/>
    </row>
    <row r="68" spans="1:5">
      <c r="A68" s="24" t="s">
        <v>63</v>
      </c>
      <c r="B68" s="5"/>
      <c r="C68" s="5"/>
      <c r="D68" s="15"/>
      <c r="E68" s="20"/>
    </row>
    <row r="69" spans="1:5">
      <c r="A69" s="24" t="s">
        <v>70</v>
      </c>
      <c r="B69" s="6"/>
      <c r="C69" s="13"/>
      <c r="D69" s="5"/>
      <c r="E69" s="20"/>
    </row>
    <row r="70" spans="1:5">
      <c r="A70" s="55" t="s">
        <v>150</v>
      </c>
      <c r="B70" s="6">
        <v>58000</v>
      </c>
      <c r="C70" s="13">
        <v>0</v>
      </c>
      <c r="D70" s="5">
        <v>0</v>
      </c>
      <c r="E70" s="20"/>
    </row>
    <row r="71" spans="1:5">
      <c r="A71" s="24" t="s">
        <v>72</v>
      </c>
      <c r="B71" s="6"/>
      <c r="C71" s="13">
        <v>0</v>
      </c>
      <c r="D71" s="5"/>
      <c r="E71" s="20"/>
    </row>
    <row r="72" spans="1:5">
      <c r="A72" s="24" t="s">
        <v>73</v>
      </c>
      <c r="B72" s="6"/>
      <c r="C72" s="13">
        <v>0</v>
      </c>
      <c r="D72" s="5"/>
      <c r="E72" s="20"/>
    </row>
    <row r="73" spans="1:5">
      <c r="A73" s="24" t="s">
        <v>74</v>
      </c>
      <c r="B73" s="6"/>
      <c r="C73" s="13">
        <v>0</v>
      </c>
      <c r="D73" s="5"/>
      <c r="E73" s="20"/>
    </row>
    <row r="74" spans="1:5">
      <c r="A74" s="24" t="s">
        <v>75</v>
      </c>
      <c r="B74" s="6"/>
      <c r="C74" s="13"/>
      <c r="D74" s="5"/>
      <c r="E74" s="20"/>
    </row>
    <row r="75" spans="1:5">
      <c r="A75" s="25" t="s">
        <v>76</v>
      </c>
      <c r="B75" s="6"/>
      <c r="C75" s="13"/>
      <c r="D75" s="5"/>
      <c r="E75" s="20"/>
    </row>
    <row r="76" spans="1:5">
      <c r="A76" s="23" t="s">
        <v>77</v>
      </c>
      <c r="B76" s="6"/>
      <c r="C76" s="13"/>
      <c r="D76" s="43">
        <v>20091838</v>
      </c>
      <c r="E76" s="21"/>
    </row>
    <row r="77" spans="1:5">
      <c r="A77" s="10" t="s">
        <v>64</v>
      </c>
      <c r="B77" s="6">
        <v>33</v>
      </c>
      <c r="C77" s="6">
        <v>33</v>
      </c>
      <c r="D77" s="6">
        <f t="shared" ref="D77" si="7">SUM(D78:D81)</f>
        <v>0</v>
      </c>
      <c r="E77" s="20"/>
    </row>
    <row r="78" spans="1:5">
      <c r="A78" s="11" t="s">
        <v>65</v>
      </c>
      <c r="B78" s="6">
        <v>1</v>
      </c>
      <c r="C78" s="6">
        <v>1</v>
      </c>
      <c r="D78" s="6"/>
      <c r="E78" s="20"/>
    </row>
    <row r="79" spans="1:5">
      <c r="A79" s="11" t="s">
        <v>66</v>
      </c>
      <c r="B79" s="6">
        <v>27</v>
      </c>
      <c r="C79" s="6">
        <v>27</v>
      </c>
      <c r="D79" s="6"/>
      <c r="E79" s="20"/>
    </row>
    <row r="80" spans="1:5">
      <c r="A80" s="11" t="s">
        <v>67</v>
      </c>
      <c r="B80" s="6">
        <v>5</v>
      </c>
      <c r="C80" s="6">
        <v>5</v>
      </c>
      <c r="D80" s="6"/>
      <c r="E80" s="20"/>
    </row>
    <row r="81" spans="1:5">
      <c r="A81" s="11" t="s">
        <v>68</v>
      </c>
      <c r="B81" s="6"/>
      <c r="C81" s="6"/>
      <c r="D81" s="6"/>
      <c r="E81" s="20"/>
    </row>
    <row r="82" spans="1:5">
      <c r="A82" s="18"/>
      <c r="B82" s="17"/>
      <c r="C82" s="17"/>
      <c r="D82" s="17"/>
      <c r="E82" t="s">
        <v>83</v>
      </c>
    </row>
    <row r="83" spans="1:5" ht="27" customHeight="1">
      <c r="A83" s="121" t="s">
        <v>185</v>
      </c>
      <c r="B83" s="121"/>
      <c r="C83" s="121"/>
      <c r="D83" s="121"/>
      <c r="E83" s="121"/>
    </row>
    <row r="84" spans="1:5" ht="56.25" customHeight="1">
      <c r="A84" s="119" t="s">
        <v>85</v>
      </c>
      <c r="B84" s="119"/>
      <c r="C84" s="119"/>
      <c r="D84" s="119"/>
      <c r="E84" s="119"/>
    </row>
    <row r="87" spans="1:5">
      <c r="A87" s="69"/>
    </row>
  </sheetData>
  <mergeCells count="4">
    <mergeCell ref="A2:E2"/>
    <mergeCell ref="D4:E4"/>
    <mergeCell ref="A83:E83"/>
    <mergeCell ref="A84:E84"/>
  </mergeCells>
  <pageMargins left="0.7" right="0.7" top="0.75" bottom="0.75" header="0.3" footer="0.3"/>
  <pageSetup paperSize="9" scale="80"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workbookViewId="0">
      <selection activeCell="E12" sqref="E12"/>
    </sheetView>
  </sheetViews>
  <sheetFormatPr defaultRowHeight="14.25"/>
  <cols>
    <col min="1" max="1" width="19.140625" style="106" customWidth="1"/>
    <col min="2" max="2" width="15.85546875" style="106" customWidth="1"/>
    <col min="3" max="3" width="15.42578125" style="106" customWidth="1"/>
    <col min="4" max="4" width="15.28515625" style="106" customWidth="1"/>
    <col min="5" max="5" width="22.85546875" style="71" customWidth="1"/>
    <col min="6" max="16384" width="9.140625" style="106"/>
  </cols>
  <sheetData>
    <row r="1" spans="1:5" ht="46.5" customHeight="1">
      <c r="D1" s="164" t="s">
        <v>201</v>
      </c>
      <c r="E1" s="164"/>
    </row>
    <row r="3" spans="1:5" ht="21" customHeight="1">
      <c r="A3" s="165" t="s">
        <v>272</v>
      </c>
      <c r="B3" s="165"/>
      <c r="C3" s="165"/>
      <c r="D3" s="165"/>
      <c r="E3" s="165"/>
    </row>
    <row r="4" spans="1:5" ht="23.25" customHeight="1">
      <c r="E4" s="71" t="s">
        <v>202</v>
      </c>
    </row>
    <row r="5" spans="1:5" ht="57">
      <c r="A5" s="72" t="s">
        <v>203</v>
      </c>
      <c r="B5" s="72" t="s">
        <v>204</v>
      </c>
      <c r="C5" s="72" t="s">
        <v>205</v>
      </c>
      <c r="D5" s="72" t="s">
        <v>206</v>
      </c>
      <c r="E5" s="73" t="s">
        <v>207</v>
      </c>
    </row>
    <row r="6" spans="1:5">
      <c r="A6" s="74" t="s">
        <v>211</v>
      </c>
      <c r="B6" s="75">
        <v>80101</v>
      </c>
      <c r="C6" s="75">
        <v>70205</v>
      </c>
      <c r="D6" s="75">
        <v>210101</v>
      </c>
      <c r="E6" s="73">
        <v>1650236</v>
      </c>
    </row>
    <row r="7" spans="1:5">
      <c r="A7" s="74" t="s">
        <v>211</v>
      </c>
      <c r="B7" s="75">
        <v>80101</v>
      </c>
      <c r="C7" s="75">
        <v>70205</v>
      </c>
      <c r="D7" s="75">
        <v>210201</v>
      </c>
      <c r="E7" s="73">
        <v>2193485</v>
      </c>
    </row>
    <row r="8" spans="1:5">
      <c r="A8" s="74" t="s">
        <v>211</v>
      </c>
      <c r="B8" s="75">
        <v>80101</v>
      </c>
      <c r="C8" s="75">
        <v>70205</v>
      </c>
      <c r="D8" s="75">
        <v>210301</v>
      </c>
      <c r="E8" s="76">
        <v>178285</v>
      </c>
    </row>
    <row r="9" spans="1:5">
      <c r="A9" s="74" t="s">
        <v>211</v>
      </c>
      <c r="B9" s="75">
        <v>80101</v>
      </c>
      <c r="C9" s="75">
        <v>70205</v>
      </c>
      <c r="D9" s="75">
        <v>210302</v>
      </c>
      <c r="E9" s="76">
        <v>1205800</v>
      </c>
    </row>
    <row r="10" spans="1:5">
      <c r="A10" s="74" t="s">
        <v>211</v>
      </c>
      <c r="B10" s="75">
        <v>80101</v>
      </c>
      <c r="C10" s="75">
        <v>70205</v>
      </c>
      <c r="D10" s="75">
        <v>210402</v>
      </c>
      <c r="E10" s="76">
        <v>1079707</v>
      </c>
    </row>
    <row r="11" spans="1:5">
      <c r="A11" s="74" t="s">
        <v>211</v>
      </c>
      <c r="B11" s="75">
        <v>80101</v>
      </c>
      <c r="C11" s="75">
        <v>70205</v>
      </c>
      <c r="D11" s="75">
        <v>210101</v>
      </c>
      <c r="E11" s="76">
        <v>-2635000</v>
      </c>
    </row>
    <row r="12" spans="1:5">
      <c r="A12" s="74" t="s">
        <v>265</v>
      </c>
      <c r="B12" s="75">
        <v>80101</v>
      </c>
      <c r="C12" s="75">
        <v>70205</v>
      </c>
      <c r="D12" s="75">
        <v>210802</v>
      </c>
      <c r="E12" s="76"/>
    </row>
    <row r="13" spans="1:5">
      <c r="A13" s="74" t="s">
        <v>211</v>
      </c>
      <c r="B13" s="75">
        <v>80101</v>
      </c>
      <c r="C13" s="75">
        <v>70205</v>
      </c>
      <c r="D13" s="75">
        <v>210801</v>
      </c>
      <c r="E13" s="76">
        <v>0</v>
      </c>
    </row>
    <row r="14" spans="1:5">
      <c r="A14" s="74" t="s">
        <v>211</v>
      </c>
      <c r="B14" s="74">
        <v>80101</v>
      </c>
      <c r="C14" s="74" t="s">
        <v>263</v>
      </c>
      <c r="D14" s="74" t="s">
        <v>270</v>
      </c>
      <c r="E14" s="76">
        <v>2980000</v>
      </c>
    </row>
    <row r="16" spans="1:5" ht="34.5" customHeight="1">
      <c r="A16" s="164" t="s">
        <v>213</v>
      </c>
      <c r="B16" s="164"/>
      <c r="C16" s="164"/>
      <c r="D16" s="164"/>
      <c r="E16" s="164"/>
    </row>
    <row r="17" spans="1:5" ht="34.5" customHeight="1">
      <c r="A17" s="105"/>
      <c r="B17" s="105"/>
      <c r="C17" s="105"/>
      <c r="D17" s="105"/>
      <c r="E17" s="105"/>
    </row>
    <row r="18" spans="1:5">
      <c r="A18" s="165" t="s">
        <v>208</v>
      </c>
      <c r="B18" s="165"/>
    </row>
    <row r="20" spans="1:5">
      <c r="A20" s="165" t="s">
        <v>209</v>
      </c>
      <c r="B20" s="165"/>
      <c r="C20" s="165" t="s">
        <v>212</v>
      </c>
      <c r="D20" s="165"/>
      <c r="E20" s="165"/>
    </row>
    <row r="34" spans="5:5">
      <c r="E34" s="106"/>
    </row>
    <row r="36" spans="5:5">
      <c r="E36" s="106"/>
    </row>
    <row r="37" spans="5:5">
      <c r="E37" s="106"/>
    </row>
    <row r="38" spans="5:5">
      <c r="E38" s="106"/>
    </row>
    <row r="39" spans="5:5">
      <c r="E39" s="106"/>
    </row>
    <row r="40" spans="5:5">
      <c r="E40" s="106"/>
    </row>
    <row r="41" spans="5:5">
      <c r="E41" s="106"/>
    </row>
    <row r="42" spans="5:5">
      <c r="E42" s="106"/>
    </row>
    <row r="43" spans="5:5">
      <c r="E43" s="106"/>
    </row>
    <row r="44" spans="5:5">
      <c r="E44" s="106"/>
    </row>
    <row r="45" spans="5:5">
      <c r="E45" s="106"/>
    </row>
    <row r="46" spans="5:5">
      <c r="E46" s="106"/>
    </row>
    <row r="47" spans="5:5">
      <c r="E47" s="106"/>
    </row>
    <row r="48" spans="5:5">
      <c r="E48" s="106"/>
    </row>
    <row r="49" spans="5:5">
      <c r="E49" s="106"/>
    </row>
    <row r="50" spans="5:5">
      <c r="E50" s="106"/>
    </row>
    <row r="51" spans="5:5">
      <c r="E51" s="106"/>
    </row>
    <row r="52" spans="5:5">
      <c r="E52" s="106"/>
    </row>
    <row r="53" spans="5:5">
      <c r="E53" s="106"/>
    </row>
    <row r="54" spans="5:5">
      <c r="E54" s="106"/>
    </row>
    <row r="55" spans="5:5">
      <c r="E55" s="106"/>
    </row>
    <row r="56" spans="5:5">
      <c r="E56" s="106"/>
    </row>
    <row r="57" spans="5:5">
      <c r="E57" s="106"/>
    </row>
    <row r="58" spans="5:5">
      <c r="E58" s="106"/>
    </row>
    <row r="59" spans="5:5">
      <c r="E59" s="106"/>
    </row>
    <row r="60" spans="5:5">
      <c r="E60" s="106"/>
    </row>
    <row r="61" spans="5:5">
      <c r="E61" s="106"/>
    </row>
    <row r="62" spans="5:5">
      <c r="E62" s="106"/>
    </row>
    <row r="63" spans="5:5">
      <c r="E63" s="106"/>
    </row>
    <row r="64" spans="5:5">
      <c r="E64" s="106"/>
    </row>
    <row r="65" spans="5:5">
      <c r="E65" s="106"/>
    </row>
    <row r="66" spans="5:5">
      <c r="E66" s="106"/>
    </row>
    <row r="67" spans="5:5">
      <c r="E67" s="106"/>
    </row>
    <row r="68" spans="5:5">
      <c r="E68" s="106"/>
    </row>
    <row r="69" spans="5:5">
      <c r="E69" s="106"/>
    </row>
    <row r="70" spans="5:5">
      <c r="E70" s="106"/>
    </row>
    <row r="71" spans="5:5">
      <c r="E71" s="106"/>
    </row>
    <row r="72" spans="5:5">
      <c r="E72" s="106"/>
    </row>
    <row r="73" spans="5:5">
      <c r="E73" s="106"/>
    </row>
    <row r="74" spans="5:5">
      <c r="E74" s="106"/>
    </row>
    <row r="75" spans="5:5">
      <c r="E75" s="106"/>
    </row>
    <row r="76" spans="5:5">
      <c r="E76" s="106"/>
    </row>
    <row r="77" spans="5:5">
      <c r="E77" s="106"/>
    </row>
    <row r="78" spans="5:5">
      <c r="E78" s="106"/>
    </row>
    <row r="79" spans="5:5">
      <c r="E79" s="106"/>
    </row>
    <row r="80" spans="5:5">
      <c r="E80" s="106"/>
    </row>
    <row r="81" spans="5:5">
      <c r="E81" s="106"/>
    </row>
    <row r="82" spans="5:5">
      <c r="E82" s="106"/>
    </row>
    <row r="83" spans="5:5">
      <c r="E83" s="106"/>
    </row>
    <row r="84" spans="5:5">
      <c r="E84" s="106"/>
    </row>
    <row r="85" spans="5:5">
      <c r="E85" s="106"/>
    </row>
    <row r="86" spans="5:5">
      <c r="E86" s="106"/>
    </row>
    <row r="87" spans="5:5">
      <c r="E87" s="106"/>
    </row>
    <row r="88" spans="5:5">
      <c r="E88" s="106"/>
    </row>
    <row r="89" spans="5:5">
      <c r="E89" s="106"/>
    </row>
  </sheetData>
  <mergeCells count="6">
    <mergeCell ref="D1:E1"/>
    <mergeCell ref="A3:E3"/>
    <mergeCell ref="A16:E16"/>
    <mergeCell ref="A18:B18"/>
    <mergeCell ref="A20:B20"/>
    <mergeCell ref="C20:E20"/>
  </mergeCells>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85"/>
  <sheetViews>
    <sheetView workbookViewId="0">
      <selection activeCell="B47" sqref="B47"/>
    </sheetView>
  </sheetViews>
  <sheetFormatPr defaultRowHeight="15"/>
  <cols>
    <col min="1" max="1" width="50.5703125" customWidth="1"/>
    <col min="2" max="2" width="13" customWidth="1"/>
    <col min="3" max="3" width="12.85546875" customWidth="1"/>
    <col min="4" max="4" width="14.28515625" customWidth="1"/>
    <col min="5" max="5" width="21.7109375" customWidth="1"/>
    <col min="7" max="7" width="4.28515625" customWidth="1"/>
  </cols>
  <sheetData>
    <row r="2" spans="1:5" ht="15.75">
      <c r="A2" s="120" t="s">
        <v>141</v>
      </c>
      <c r="B2" s="120"/>
      <c r="C2" s="120"/>
      <c r="D2" s="120"/>
      <c r="E2" s="120"/>
    </row>
    <row r="3" spans="1:5">
      <c r="A3" s="3"/>
      <c r="B3" s="4"/>
      <c r="C3" s="4"/>
      <c r="D3" s="4"/>
    </row>
    <row r="4" spans="1:5">
      <c r="A4" s="3" t="s">
        <v>82</v>
      </c>
      <c r="B4" s="4"/>
      <c r="C4" s="4"/>
      <c r="D4" s="29" t="s">
        <v>81</v>
      </c>
    </row>
    <row r="5" spans="1:5" ht="21">
      <c r="A5" s="19" t="s">
        <v>78</v>
      </c>
      <c r="B5" s="2" t="s">
        <v>79</v>
      </c>
      <c r="C5" s="2" t="s">
        <v>80</v>
      </c>
      <c r="D5" s="1" t="s">
        <v>0</v>
      </c>
      <c r="E5" s="28" t="s">
        <v>69</v>
      </c>
    </row>
    <row r="6" spans="1:5">
      <c r="A6" s="9" t="s">
        <v>1</v>
      </c>
      <c r="B6" s="2">
        <v>0</v>
      </c>
      <c r="C6" s="2">
        <v>0</v>
      </c>
      <c r="D6" s="1"/>
      <c r="E6" s="20"/>
    </row>
    <row r="7" spans="1:5">
      <c r="A7" s="10" t="s">
        <v>2</v>
      </c>
      <c r="B7" s="5">
        <v>87350100</v>
      </c>
      <c r="C7" s="5">
        <f>+C8</f>
        <v>83521623</v>
      </c>
      <c r="D7" s="5">
        <f>+D8</f>
        <v>3789937</v>
      </c>
      <c r="E7" s="20"/>
    </row>
    <row r="8" spans="1:5">
      <c r="A8" s="10" t="s">
        <v>3</v>
      </c>
      <c r="B8" s="5">
        <v>87350100</v>
      </c>
      <c r="C8" s="5">
        <f>+C9+C59+C56</f>
        <v>83521623</v>
      </c>
      <c r="D8" s="5">
        <f>+D9+D59+D56</f>
        <v>3789937</v>
      </c>
      <c r="E8" s="5"/>
    </row>
    <row r="9" spans="1:5">
      <c r="A9" s="10" t="s">
        <v>4</v>
      </c>
      <c r="B9" s="5">
        <f>+B10+B15+B21+B26+B33+B36+B40+B44+B53</f>
        <v>87350100</v>
      </c>
      <c r="C9" s="5">
        <f>+C10+C15+C21+C26+C33+C36+C40+C44+C53</f>
        <v>83521623</v>
      </c>
      <c r="D9" s="5">
        <f>+D10+D15+D21+D26+D33+D36+D40+D44+D53</f>
        <v>3789937</v>
      </c>
      <c r="E9" s="5"/>
    </row>
    <row r="10" spans="1:5">
      <c r="A10" s="10" t="s">
        <v>5</v>
      </c>
      <c r="B10" s="5">
        <f>+SUM(B11:B14)</f>
        <v>68891100</v>
      </c>
      <c r="C10" s="5">
        <f>+SUM(C11:C14)</f>
        <v>67560590</v>
      </c>
      <c r="D10" s="5">
        <f>+SUM(D11:D14)</f>
        <v>1330510</v>
      </c>
      <c r="E10" s="20"/>
    </row>
    <row r="11" spans="1:5" ht="18" customHeight="1">
      <c r="A11" s="11" t="s">
        <v>6</v>
      </c>
      <c r="B11" s="6">
        <v>58536600</v>
      </c>
      <c r="C11" s="6">
        <v>64719590</v>
      </c>
      <c r="D11" s="16">
        <f>SUM(B11-C11)</f>
        <v>-6182990</v>
      </c>
      <c r="E11" s="31"/>
    </row>
    <row r="12" spans="1:5">
      <c r="A12" s="11" t="s">
        <v>7</v>
      </c>
      <c r="B12" s="6">
        <v>2823300</v>
      </c>
      <c r="C12" s="6">
        <v>2841000</v>
      </c>
      <c r="D12" s="16">
        <f t="shared" ref="D12:D14" si="0">SUM(B12-C12)</f>
        <v>-17700</v>
      </c>
      <c r="E12" s="20"/>
    </row>
    <row r="13" spans="1:5">
      <c r="A13" s="11" t="s">
        <v>8</v>
      </c>
      <c r="B13" s="6">
        <v>7531200</v>
      </c>
      <c r="C13" s="6"/>
      <c r="D13" s="16">
        <f t="shared" si="0"/>
        <v>7531200</v>
      </c>
      <c r="E13" s="20"/>
    </row>
    <row r="14" spans="1:5">
      <c r="A14" s="11" t="s">
        <v>9</v>
      </c>
      <c r="B14" s="6"/>
      <c r="C14" s="6"/>
      <c r="D14" s="16">
        <f t="shared" si="0"/>
        <v>0</v>
      </c>
      <c r="E14" s="20"/>
    </row>
    <row r="15" spans="1:5">
      <c r="A15" s="10" t="s">
        <v>10</v>
      </c>
      <c r="B15" s="5">
        <f>+SUM(B16:B20)</f>
        <v>7578000</v>
      </c>
      <c r="C15" s="5">
        <f>+SUM(C16:C20)</f>
        <v>7168941</v>
      </c>
      <c r="D15" s="5">
        <f>+SUM(D16:D20)</f>
        <v>409059</v>
      </c>
      <c r="E15" s="20"/>
    </row>
    <row r="16" spans="1:5">
      <c r="A16" s="11" t="s">
        <v>11</v>
      </c>
      <c r="B16" s="6">
        <v>4822364</v>
      </c>
      <c r="C16" s="6">
        <v>4562053</v>
      </c>
      <c r="D16" s="16">
        <f>SUM(B16-C16)</f>
        <v>260311</v>
      </c>
      <c r="E16" s="20"/>
    </row>
    <row r="17" spans="1:5">
      <c r="A17" s="11" t="s">
        <v>12</v>
      </c>
      <c r="B17" s="6">
        <v>551127</v>
      </c>
      <c r="C17" s="6">
        <v>521378</v>
      </c>
      <c r="D17" s="16">
        <f t="shared" ref="D17:D20" si="1">SUM(B17-C17)</f>
        <v>29749</v>
      </c>
      <c r="E17" s="20"/>
    </row>
    <row r="18" spans="1:5">
      <c r="A18" s="11" t="s">
        <v>13</v>
      </c>
      <c r="B18" s="6">
        <v>688909</v>
      </c>
      <c r="C18" s="6">
        <v>651722</v>
      </c>
      <c r="D18" s="16">
        <f t="shared" si="1"/>
        <v>37187</v>
      </c>
      <c r="E18" s="20"/>
    </row>
    <row r="19" spans="1:5">
      <c r="A19" s="11" t="s">
        <v>14</v>
      </c>
      <c r="B19" s="6">
        <v>137782</v>
      </c>
      <c r="C19" s="6">
        <v>130344</v>
      </c>
      <c r="D19" s="16">
        <f t="shared" si="1"/>
        <v>7438</v>
      </c>
      <c r="E19" s="20"/>
    </row>
    <row r="20" spans="1:5">
      <c r="A20" s="11" t="s">
        <v>15</v>
      </c>
      <c r="B20" s="6">
        <v>1377818</v>
      </c>
      <c r="C20" s="6">
        <v>1303444</v>
      </c>
      <c r="D20" s="16">
        <f t="shared" si="1"/>
        <v>74374</v>
      </c>
      <c r="E20" s="20"/>
    </row>
    <row r="21" spans="1:5">
      <c r="A21" s="10" t="s">
        <v>16</v>
      </c>
      <c r="B21" s="5">
        <f>+SUM(B22:B25)</f>
        <v>3114900</v>
      </c>
      <c r="C21" s="5">
        <f>+SUM(C22:C25)</f>
        <v>3114900</v>
      </c>
      <c r="D21" s="5">
        <f>+SUM(D22:D25)</f>
        <v>60</v>
      </c>
      <c r="E21" s="20"/>
    </row>
    <row r="22" spans="1:5" ht="12.75" customHeight="1">
      <c r="A22" s="11" t="s">
        <v>17</v>
      </c>
      <c r="B22" s="6">
        <v>219900</v>
      </c>
      <c r="C22" s="6">
        <v>291896</v>
      </c>
      <c r="D22" s="16">
        <v>-59819</v>
      </c>
      <c r="E22" s="30"/>
    </row>
    <row r="23" spans="1:5" ht="18.75" customHeight="1">
      <c r="A23" s="11" t="s">
        <v>18</v>
      </c>
      <c r="B23" s="6">
        <v>2669400</v>
      </c>
      <c r="C23" s="6">
        <v>2538794</v>
      </c>
      <c r="D23" s="16">
        <v>93489</v>
      </c>
      <c r="E23" s="30"/>
    </row>
    <row r="24" spans="1:5">
      <c r="A24" s="11" t="s">
        <v>19</v>
      </c>
      <c r="B24" s="6">
        <v>225600</v>
      </c>
      <c r="C24" s="6">
        <v>284210</v>
      </c>
      <c r="D24" s="16">
        <v>-33610</v>
      </c>
      <c r="E24" s="32"/>
    </row>
    <row r="25" spans="1:5">
      <c r="A25" s="11" t="s">
        <v>20</v>
      </c>
      <c r="B25" s="8"/>
      <c r="C25" s="6"/>
      <c r="D25" s="16"/>
      <c r="E25" s="20"/>
    </row>
    <row r="26" spans="1:5">
      <c r="A26" s="10" t="s">
        <v>21</v>
      </c>
      <c r="B26" s="5">
        <f>+SUM(B27:B32)</f>
        <v>3168300</v>
      </c>
      <c r="C26" s="5">
        <f>+SUM(C27:C32)</f>
        <v>2162692</v>
      </c>
      <c r="D26" s="5">
        <f>+SUM(D27:D32)</f>
        <v>1005608</v>
      </c>
      <c r="E26" s="20"/>
    </row>
    <row r="27" spans="1:5">
      <c r="A27" s="11" t="s">
        <v>22</v>
      </c>
      <c r="B27" s="6">
        <v>749700</v>
      </c>
      <c r="C27" s="6">
        <v>326000</v>
      </c>
      <c r="D27" s="16">
        <f>SUM(B27-C27)</f>
        <v>423700</v>
      </c>
      <c r="E27" s="20"/>
    </row>
    <row r="28" spans="1:5">
      <c r="A28" s="11" t="s">
        <v>23</v>
      </c>
      <c r="B28" s="6">
        <v>696000</v>
      </c>
      <c r="C28" s="6">
        <v>696000</v>
      </c>
      <c r="D28" s="16">
        <f t="shared" ref="D28:D32" si="2">SUM(B28-C28)</f>
        <v>0</v>
      </c>
      <c r="E28" s="20"/>
    </row>
    <row r="29" spans="1:5">
      <c r="A29" s="11" t="s">
        <v>24</v>
      </c>
      <c r="B29" s="6">
        <v>1379100</v>
      </c>
      <c r="C29" s="6">
        <v>1008192</v>
      </c>
      <c r="D29" s="16">
        <f t="shared" si="2"/>
        <v>370908</v>
      </c>
      <c r="E29" s="20"/>
    </row>
    <row r="30" spans="1:5">
      <c r="A30" s="11" t="s">
        <v>25</v>
      </c>
      <c r="B30" s="6"/>
      <c r="C30" s="6"/>
      <c r="D30" s="16">
        <f t="shared" si="2"/>
        <v>0</v>
      </c>
      <c r="E30" s="20"/>
    </row>
    <row r="31" spans="1:5">
      <c r="A31" s="11" t="s">
        <v>26</v>
      </c>
      <c r="B31" s="8">
        <v>201300</v>
      </c>
      <c r="C31" s="6"/>
      <c r="D31" s="16">
        <f t="shared" si="2"/>
        <v>201300</v>
      </c>
      <c r="E31" s="20"/>
    </row>
    <row r="32" spans="1:5">
      <c r="A32" s="11" t="s">
        <v>27</v>
      </c>
      <c r="B32" s="6">
        <v>142200</v>
      </c>
      <c r="C32" s="6">
        <v>132500</v>
      </c>
      <c r="D32" s="16">
        <f t="shared" si="2"/>
        <v>9700</v>
      </c>
      <c r="E32" s="20"/>
    </row>
    <row r="33" spans="1:5">
      <c r="A33" s="10" t="s">
        <v>28</v>
      </c>
      <c r="B33" s="5">
        <f>+SUM(B34:B35)</f>
        <v>0</v>
      </c>
      <c r="C33" s="5">
        <f>+SUM(C34:C35)</f>
        <v>0</v>
      </c>
      <c r="D33" s="5">
        <f>+SUM(D34:D35)</f>
        <v>0</v>
      </c>
      <c r="E33" s="20"/>
    </row>
    <row r="34" spans="1:5">
      <c r="A34" s="11" t="s">
        <v>29</v>
      </c>
      <c r="B34" s="6"/>
      <c r="C34" s="6"/>
      <c r="D34" s="16"/>
      <c r="E34" s="20"/>
    </row>
    <row r="35" spans="1:5">
      <c r="A35" s="11" t="s">
        <v>30</v>
      </c>
      <c r="B35" s="6"/>
      <c r="C35" s="6"/>
      <c r="D35" s="16"/>
      <c r="E35" s="20"/>
    </row>
    <row r="36" spans="1:5">
      <c r="A36" s="10" t="s">
        <v>31</v>
      </c>
      <c r="B36" s="5">
        <f>+SUM(B37:B39)</f>
        <v>0</v>
      </c>
      <c r="C36" s="5">
        <f>+SUM(C37:C39)</f>
        <v>0</v>
      </c>
      <c r="D36" s="5">
        <f>+SUM(D37:D39)</f>
        <v>0</v>
      </c>
      <c r="E36" s="20"/>
    </row>
    <row r="37" spans="1:5">
      <c r="A37" s="11" t="s">
        <v>32</v>
      </c>
      <c r="B37" s="6"/>
      <c r="C37" s="6"/>
      <c r="D37" s="16"/>
      <c r="E37" s="20"/>
    </row>
    <row r="38" spans="1:5">
      <c r="A38" s="11" t="s">
        <v>33</v>
      </c>
      <c r="B38" s="6"/>
      <c r="C38" s="6"/>
      <c r="D38" s="16"/>
      <c r="E38" s="20"/>
    </row>
    <row r="39" spans="1:5">
      <c r="A39" s="11" t="s">
        <v>34</v>
      </c>
      <c r="B39" s="6"/>
      <c r="C39" s="6"/>
      <c r="D39" s="16"/>
      <c r="E39" s="20"/>
    </row>
    <row r="40" spans="1:5">
      <c r="A40" s="10" t="s">
        <v>35</v>
      </c>
      <c r="B40" s="5">
        <f>+SUM(B41:B43)</f>
        <v>579300</v>
      </c>
      <c r="C40" s="5">
        <f>+SUM(C41:C43)</f>
        <v>154500</v>
      </c>
      <c r="D40" s="5">
        <f>+SUM(D41:D43)</f>
        <v>386200</v>
      </c>
      <c r="E40" s="20"/>
    </row>
    <row r="41" spans="1:5">
      <c r="A41" s="11" t="s">
        <v>36</v>
      </c>
      <c r="B41" s="6"/>
      <c r="C41" s="6"/>
      <c r="D41" s="16"/>
      <c r="E41" s="20"/>
    </row>
    <row r="42" spans="1:5">
      <c r="A42" s="11" t="s">
        <v>37</v>
      </c>
      <c r="B42" s="6">
        <v>579300</v>
      </c>
      <c r="C42" s="6">
        <v>154500</v>
      </c>
      <c r="D42" s="16">
        <v>386200</v>
      </c>
      <c r="E42" s="20"/>
    </row>
    <row r="43" spans="1:5">
      <c r="A43" s="11" t="s">
        <v>38</v>
      </c>
      <c r="B43" s="6"/>
      <c r="C43" s="6"/>
      <c r="D43" s="16"/>
      <c r="E43" s="20"/>
    </row>
    <row r="44" spans="1:5">
      <c r="A44" s="10" t="s">
        <v>39</v>
      </c>
      <c r="B44" s="5">
        <f>+SUM(B45:B52)</f>
        <v>3738900</v>
      </c>
      <c r="C44" s="5">
        <f>+SUM(C45:C52)</f>
        <v>3360000</v>
      </c>
      <c r="D44" s="5">
        <f>+SUM(D45:D52)</f>
        <v>378900</v>
      </c>
      <c r="E44" s="20"/>
    </row>
    <row r="45" spans="1:5">
      <c r="A45" s="11" t="s">
        <v>40</v>
      </c>
      <c r="B45" s="8">
        <v>60000</v>
      </c>
      <c r="C45" s="6">
        <v>60000</v>
      </c>
      <c r="D45" s="16"/>
      <c r="E45" s="20"/>
    </row>
    <row r="46" spans="1:5">
      <c r="A46" s="11" t="s">
        <v>41</v>
      </c>
      <c r="B46" s="8">
        <v>75000</v>
      </c>
      <c r="C46" s="6"/>
      <c r="D46" s="16">
        <v>75000</v>
      </c>
      <c r="E46" s="20"/>
    </row>
    <row r="47" spans="1:5" ht="16.5" customHeight="1">
      <c r="A47" s="12" t="s">
        <v>42</v>
      </c>
      <c r="B47" s="7">
        <v>3512400</v>
      </c>
      <c r="C47" s="6">
        <v>3300000</v>
      </c>
      <c r="D47" s="16">
        <v>212400</v>
      </c>
      <c r="E47" s="30"/>
    </row>
    <row r="48" spans="1:5">
      <c r="A48" s="11" t="s">
        <v>43</v>
      </c>
      <c r="B48" s="8">
        <v>23700</v>
      </c>
      <c r="C48" s="6"/>
      <c r="D48" s="16">
        <v>23700</v>
      </c>
      <c r="E48" s="20"/>
    </row>
    <row r="49" spans="1:5">
      <c r="A49" s="11" t="s">
        <v>44</v>
      </c>
      <c r="B49" s="7">
        <v>42900</v>
      </c>
      <c r="C49" s="6"/>
      <c r="D49" s="16">
        <v>42900</v>
      </c>
      <c r="E49" s="20"/>
    </row>
    <row r="50" spans="1:5">
      <c r="A50" s="11" t="s">
        <v>45</v>
      </c>
      <c r="B50" s="7">
        <v>24900</v>
      </c>
      <c r="C50" s="6"/>
      <c r="D50" s="16">
        <v>24900</v>
      </c>
      <c r="E50" s="20"/>
    </row>
    <row r="51" spans="1:5">
      <c r="A51" s="11" t="s">
        <v>46</v>
      </c>
      <c r="B51" s="8"/>
      <c r="C51" s="6"/>
      <c r="D51" s="16"/>
      <c r="E51" s="20"/>
    </row>
    <row r="52" spans="1:5">
      <c r="A52" s="26" t="s">
        <v>47</v>
      </c>
      <c r="B52" s="8"/>
      <c r="C52" s="6"/>
      <c r="D52" s="16"/>
      <c r="E52" s="20"/>
    </row>
    <row r="53" spans="1:5">
      <c r="A53" s="10" t="s">
        <v>48</v>
      </c>
      <c r="B53" s="5">
        <f>+SUM(B54:B55)</f>
        <v>279600</v>
      </c>
      <c r="C53" s="5">
        <f>+SUM(C54:C55)</f>
        <v>0</v>
      </c>
      <c r="D53" s="5">
        <f>+SUM(D54:D55)</f>
        <v>279600</v>
      </c>
      <c r="E53" s="20"/>
    </row>
    <row r="54" spans="1:5">
      <c r="A54" s="11" t="s">
        <v>49</v>
      </c>
      <c r="B54" s="6">
        <v>279600</v>
      </c>
      <c r="C54" s="6"/>
      <c r="D54" s="16">
        <v>279600</v>
      </c>
      <c r="E54" s="20"/>
    </row>
    <row r="55" spans="1:5">
      <c r="A55" s="11" t="s">
        <v>50</v>
      </c>
      <c r="B55" s="6"/>
      <c r="C55" s="6"/>
      <c r="D55" s="16"/>
      <c r="E55" s="20"/>
    </row>
    <row r="56" spans="1:5">
      <c r="A56" s="10" t="s">
        <v>51</v>
      </c>
      <c r="B56" s="5" t="str">
        <f>+B58</f>
        <v>0.0.</v>
      </c>
      <c r="C56" s="5">
        <f>+SUM(C58)</f>
        <v>0</v>
      </c>
      <c r="D56" s="5">
        <f>+SUM(D58)</f>
        <v>0</v>
      </c>
      <c r="E56" s="20"/>
    </row>
    <row r="57" spans="1:5">
      <c r="A57" s="10" t="s">
        <v>52</v>
      </c>
      <c r="B57" s="5" t="str">
        <f>+B58</f>
        <v>0.0.</v>
      </c>
      <c r="C57" s="5">
        <f>+C58</f>
        <v>0</v>
      </c>
      <c r="D57" s="16"/>
      <c r="E57" s="20"/>
    </row>
    <row r="58" spans="1:5">
      <c r="A58" s="11" t="s">
        <v>53</v>
      </c>
      <c r="B58" s="8" t="s">
        <v>131</v>
      </c>
      <c r="C58" s="6">
        <v>0</v>
      </c>
      <c r="D58" s="16"/>
      <c r="E58" s="20"/>
    </row>
    <row r="59" spans="1:5">
      <c r="A59" s="10" t="s">
        <v>54</v>
      </c>
      <c r="B59" s="5">
        <f>+B60</f>
        <v>0</v>
      </c>
      <c r="C59" s="5">
        <f>+C60</f>
        <v>0</v>
      </c>
      <c r="D59" s="5">
        <f>+D60</f>
        <v>0</v>
      </c>
      <c r="E59" s="20"/>
    </row>
    <row r="60" spans="1:5">
      <c r="A60" s="10" t="s">
        <v>55</v>
      </c>
      <c r="B60" s="5">
        <f>+SUM(B61:B63)</f>
        <v>0</v>
      </c>
      <c r="C60" s="5">
        <f>+SUM(C61:C63)</f>
        <v>0</v>
      </c>
      <c r="D60" s="5">
        <f>+SUM(D61:D63)</f>
        <v>0</v>
      </c>
      <c r="E60" s="20"/>
    </row>
    <row r="61" spans="1:5">
      <c r="A61" s="11" t="s">
        <v>56</v>
      </c>
      <c r="B61" s="8"/>
      <c r="C61" s="13"/>
      <c r="D61" s="16"/>
      <c r="E61" s="20"/>
    </row>
    <row r="62" spans="1:5">
      <c r="A62" s="12" t="s">
        <v>57</v>
      </c>
      <c r="B62" s="8"/>
      <c r="C62" s="13"/>
      <c r="D62" s="16"/>
      <c r="E62" s="20"/>
    </row>
    <row r="63" spans="1:5">
      <c r="A63" s="27" t="s">
        <v>58</v>
      </c>
      <c r="B63" s="8"/>
      <c r="C63" s="22"/>
      <c r="D63" s="16"/>
      <c r="E63" s="20"/>
    </row>
    <row r="64" spans="1:5">
      <c r="A64" s="10" t="s">
        <v>59</v>
      </c>
      <c r="B64" s="14">
        <f>+B66+B68</f>
        <v>87350100</v>
      </c>
      <c r="C64" s="14">
        <f>+C66+C68</f>
        <v>83521623</v>
      </c>
      <c r="D64" s="5">
        <f>+B64-C64</f>
        <v>3828477</v>
      </c>
      <c r="E64" s="20"/>
    </row>
    <row r="65" spans="1:5">
      <c r="A65" s="10" t="s">
        <v>60</v>
      </c>
      <c r="B65" s="14">
        <f>+B66</f>
        <v>87350100</v>
      </c>
      <c r="C65" s="14">
        <f>+C66</f>
        <v>83521623</v>
      </c>
      <c r="D65" s="14">
        <f>+D66</f>
        <v>3828477</v>
      </c>
      <c r="E65" s="20"/>
    </row>
    <row r="66" spans="1:5">
      <c r="A66" s="11" t="s">
        <v>61</v>
      </c>
      <c r="B66" s="15">
        <v>87350100</v>
      </c>
      <c r="C66" s="13">
        <v>83521623</v>
      </c>
      <c r="D66" s="16">
        <f>SUM(B66-C66)</f>
        <v>3828477</v>
      </c>
      <c r="E66" s="20"/>
    </row>
    <row r="67" spans="1:5">
      <c r="A67" s="10" t="s">
        <v>62</v>
      </c>
      <c r="B67" s="14">
        <f>+B68</f>
        <v>0</v>
      </c>
      <c r="C67" s="14">
        <f t="shared" ref="C67:D67" si="3">+C68</f>
        <v>0</v>
      </c>
      <c r="D67" s="14">
        <f t="shared" si="3"/>
        <v>0</v>
      </c>
      <c r="E67" s="20"/>
    </row>
    <row r="68" spans="1:5">
      <c r="A68" s="24" t="s">
        <v>63</v>
      </c>
      <c r="B68" s="15"/>
      <c r="C68" s="15"/>
      <c r="D68" s="15">
        <f>SUM(B68-C68)</f>
        <v>0</v>
      </c>
      <c r="E68" s="20"/>
    </row>
    <row r="69" spans="1:5">
      <c r="A69" s="24" t="s">
        <v>70</v>
      </c>
      <c r="B69" s="6"/>
      <c r="C69" s="13">
        <v>0</v>
      </c>
      <c r="D69" s="5"/>
      <c r="E69" s="20"/>
    </row>
    <row r="70" spans="1:5">
      <c r="A70" s="24" t="s">
        <v>71</v>
      </c>
      <c r="B70" s="6"/>
      <c r="C70" s="13">
        <v>0</v>
      </c>
      <c r="D70" s="5"/>
      <c r="E70" s="20"/>
    </row>
    <row r="71" spans="1:5">
      <c r="A71" s="24" t="s">
        <v>72</v>
      </c>
      <c r="B71" s="6"/>
      <c r="C71" s="13">
        <v>0</v>
      </c>
      <c r="D71" s="5"/>
      <c r="E71" s="20"/>
    </row>
    <row r="72" spans="1:5">
      <c r="A72" s="24" t="s">
        <v>73</v>
      </c>
      <c r="B72" s="6"/>
      <c r="C72" s="13">
        <v>0</v>
      </c>
      <c r="D72" s="5"/>
      <c r="E72" s="20"/>
    </row>
    <row r="73" spans="1:5">
      <c r="A73" s="24" t="s">
        <v>74</v>
      </c>
      <c r="B73" s="6"/>
      <c r="C73" s="13">
        <v>0</v>
      </c>
      <c r="D73" s="5"/>
      <c r="E73" s="20"/>
    </row>
    <row r="74" spans="1:5">
      <c r="A74" s="24" t="s">
        <v>75</v>
      </c>
      <c r="B74" s="6"/>
      <c r="C74" s="13">
        <v>0</v>
      </c>
      <c r="D74" s="5"/>
      <c r="E74" s="20"/>
    </row>
    <row r="75" spans="1:5">
      <c r="A75" s="25" t="s">
        <v>76</v>
      </c>
      <c r="B75" s="6">
        <v>225000</v>
      </c>
      <c r="C75" s="13">
        <v>225000</v>
      </c>
      <c r="D75" s="5">
        <v>0</v>
      </c>
      <c r="E75" s="20"/>
    </row>
    <row r="76" spans="1:5">
      <c r="A76" s="23" t="s">
        <v>77</v>
      </c>
      <c r="B76" s="6"/>
      <c r="C76" s="13">
        <f>+C64+C6-C7</f>
        <v>0</v>
      </c>
      <c r="D76" s="43">
        <f>SUM(B6+B64-B7)</f>
        <v>0</v>
      </c>
      <c r="E76" s="21"/>
    </row>
    <row r="77" spans="1:5">
      <c r="A77" s="10" t="s">
        <v>64</v>
      </c>
      <c r="B77" s="6">
        <f>SUM(B78:B81)</f>
        <v>33</v>
      </c>
      <c r="C77" s="6">
        <f t="shared" ref="C77:D77" si="4">SUM(C78:C81)</f>
        <v>33</v>
      </c>
      <c r="D77" s="6">
        <f t="shared" si="4"/>
        <v>0</v>
      </c>
      <c r="E77" s="20"/>
    </row>
    <row r="78" spans="1:5">
      <c r="A78" s="11" t="s">
        <v>65</v>
      </c>
      <c r="B78" s="6">
        <v>5</v>
      </c>
      <c r="C78" s="6">
        <v>5</v>
      </c>
      <c r="D78" s="6"/>
      <c r="E78" s="20"/>
    </row>
    <row r="79" spans="1:5">
      <c r="A79" s="11" t="s">
        <v>66</v>
      </c>
      <c r="B79" s="6">
        <v>23</v>
      </c>
      <c r="C79" s="6">
        <v>23</v>
      </c>
      <c r="D79" s="6"/>
      <c r="E79" s="20"/>
    </row>
    <row r="80" spans="1:5">
      <c r="A80" s="11" t="s">
        <v>67</v>
      </c>
      <c r="B80" s="6">
        <v>5</v>
      </c>
      <c r="C80" s="6">
        <v>5</v>
      </c>
      <c r="D80" s="6"/>
      <c r="E80" s="20"/>
    </row>
    <row r="81" spans="1:5">
      <c r="A81" s="11" t="s">
        <v>68</v>
      </c>
      <c r="B81" s="6"/>
      <c r="C81" s="6"/>
      <c r="D81" s="6"/>
      <c r="E81" s="20"/>
    </row>
    <row r="82" spans="1:5" ht="19.5" customHeight="1">
      <c r="A82" s="18"/>
      <c r="B82" s="17"/>
      <c r="C82" s="17"/>
      <c r="D82" s="17"/>
      <c r="E82" t="s">
        <v>83</v>
      </c>
    </row>
    <row r="83" spans="1:5" ht="14.25" customHeight="1">
      <c r="A83" s="121" t="s">
        <v>84</v>
      </c>
      <c r="B83" s="121"/>
      <c r="C83" s="121"/>
      <c r="D83" s="121"/>
      <c r="E83" s="121"/>
    </row>
    <row r="84" spans="1:5" ht="50.25" customHeight="1">
      <c r="A84" s="119" t="s">
        <v>85</v>
      </c>
      <c r="B84" s="119"/>
      <c r="C84" s="119"/>
      <c r="D84" s="119"/>
      <c r="E84" s="119"/>
    </row>
    <row r="85" spans="1:5" ht="15.75" customHeight="1"/>
  </sheetData>
  <mergeCells count="3">
    <mergeCell ref="A2:E2"/>
    <mergeCell ref="A83:E83"/>
    <mergeCell ref="A84:E84"/>
  </mergeCells>
  <pageMargins left="0.25" right="0.25" top="0.75" bottom="0.75" header="0.3" footer="0.3"/>
  <pageSetup scale="90" orientation="portrait" verticalDpi="0"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89"/>
  <sheetViews>
    <sheetView workbookViewId="0">
      <selection activeCell="D13" sqref="D13"/>
    </sheetView>
  </sheetViews>
  <sheetFormatPr defaultRowHeight="15"/>
  <cols>
    <col min="1" max="1" width="53.7109375" customWidth="1"/>
    <col min="2" max="2" width="12" customWidth="1"/>
    <col min="3" max="3" width="12.28515625" customWidth="1"/>
    <col min="4" max="4" width="14.28515625" customWidth="1"/>
    <col min="5" max="5" width="18.7109375" customWidth="1"/>
    <col min="7" max="7" width="4.28515625" customWidth="1"/>
  </cols>
  <sheetData>
    <row r="2" spans="1:5" ht="15.75">
      <c r="A2" s="120" t="s">
        <v>273</v>
      </c>
      <c r="B2" s="120"/>
      <c r="C2" s="120"/>
      <c r="D2" s="120"/>
      <c r="E2" s="120"/>
    </row>
    <row r="3" spans="1:5">
      <c r="A3" s="3"/>
      <c r="B3" s="4"/>
      <c r="C3" s="4"/>
      <c r="D3" s="4"/>
    </row>
    <row r="4" spans="1:5">
      <c r="A4" s="66" t="s">
        <v>82</v>
      </c>
      <c r="B4" s="4"/>
      <c r="C4" s="4"/>
      <c r="D4" s="163" t="s">
        <v>81</v>
      </c>
      <c r="E4" s="163"/>
    </row>
    <row r="5" spans="1:5" ht="21">
      <c r="A5" s="19" t="s">
        <v>78</v>
      </c>
      <c r="B5" s="2" t="s">
        <v>79</v>
      </c>
      <c r="C5" s="2" t="s">
        <v>80</v>
      </c>
      <c r="D5" s="1" t="s">
        <v>199</v>
      </c>
      <c r="E5" s="28" t="s">
        <v>69</v>
      </c>
    </row>
    <row r="6" spans="1:5">
      <c r="A6" s="9" t="s">
        <v>1</v>
      </c>
      <c r="B6" s="2">
        <v>0</v>
      </c>
      <c r="C6" s="2">
        <v>0</v>
      </c>
      <c r="D6" s="1"/>
      <c r="E6" s="20"/>
    </row>
    <row r="7" spans="1:5">
      <c r="A7" s="10" t="s">
        <v>2</v>
      </c>
      <c r="B7" s="5">
        <v>369367000</v>
      </c>
      <c r="C7" s="5">
        <v>355522780</v>
      </c>
      <c r="D7" s="5">
        <f>SUM(B7-C7)</f>
        <v>13844220</v>
      </c>
      <c r="E7" s="20"/>
    </row>
    <row r="8" spans="1:5">
      <c r="A8" s="10" t="s">
        <v>3</v>
      </c>
      <c r="B8" s="5">
        <v>369367000</v>
      </c>
      <c r="C8" s="5">
        <v>355522780</v>
      </c>
      <c r="D8" s="5">
        <f t="shared" ref="D8:D9" si="0">SUM(B8-C8)</f>
        <v>13844220</v>
      </c>
      <c r="E8" s="5"/>
    </row>
    <row r="9" spans="1:5">
      <c r="A9" s="10" t="s">
        <v>4</v>
      </c>
      <c r="B9" s="5">
        <f>+B10+B15+B21+B26+B33+B36+B40+B44+B53+B56</f>
        <v>369367000</v>
      </c>
      <c r="C9" s="5">
        <f>+C10+C15+C21+C26+C33+C36+C40+C44+C53+C56</f>
        <v>355522780</v>
      </c>
      <c r="D9" s="5">
        <f t="shared" si="0"/>
        <v>13844220</v>
      </c>
      <c r="E9" s="5"/>
    </row>
    <row r="10" spans="1:5">
      <c r="A10" s="10" t="s">
        <v>5</v>
      </c>
      <c r="B10" s="5">
        <f>+SUM(B11:B14)</f>
        <v>287410700</v>
      </c>
      <c r="C10" s="5">
        <f>+SUM(C11:C14)</f>
        <v>281826722</v>
      </c>
      <c r="D10" s="5">
        <f>+SUM(D11:D14)</f>
        <v>5583978</v>
      </c>
      <c r="E10" s="109">
        <v>5583978</v>
      </c>
    </row>
    <row r="11" spans="1:5" ht="18" customHeight="1">
      <c r="A11" s="11" t="s">
        <v>6</v>
      </c>
      <c r="B11" s="6">
        <v>199322100</v>
      </c>
      <c r="C11" s="6">
        <v>249250279</v>
      </c>
      <c r="D11" s="16">
        <f>SUM(B11-C11)</f>
        <v>-49928179</v>
      </c>
      <c r="E11" s="188" t="s">
        <v>276</v>
      </c>
    </row>
    <row r="12" spans="1:5">
      <c r="A12" s="11" t="s">
        <v>7</v>
      </c>
      <c r="B12" s="6">
        <v>12100000</v>
      </c>
      <c r="C12" s="6">
        <v>10382500</v>
      </c>
      <c r="D12" s="16">
        <f t="shared" ref="D12:D14" si="1">SUM(B12-C12)</f>
        <v>1717500</v>
      </c>
      <c r="E12" s="189"/>
    </row>
    <row r="13" spans="1:5">
      <c r="A13" s="11" t="s">
        <v>8</v>
      </c>
      <c r="B13" s="6">
        <v>36311600</v>
      </c>
      <c r="C13" s="6">
        <v>22193943</v>
      </c>
      <c r="D13" s="16">
        <f t="shared" si="1"/>
        <v>14117657</v>
      </c>
      <c r="E13" s="189"/>
    </row>
    <row r="14" spans="1:5">
      <c r="A14" s="68" t="s">
        <v>195</v>
      </c>
      <c r="B14" s="6">
        <v>39677000</v>
      </c>
      <c r="C14" s="6">
        <v>0</v>
      </c>
      <c r="D14" s="16">
        <f t="shared" si="1"/>
        <v>39677000</v>
      </c>
      <c r="E14" s="190"/>
    </row>
    <row r="15" spans="1:5">
      <c r="A15" s="10" t="s">
        <v>10</v>
      </c>
      <c r="B15" s="5">
        <v>31351100</v>
      </c>
      <c r="C15" s="5">
        <v>31053118</v>
      </c>
      <c r="D15" s="5">
        <f>SUM(B15-C15)</f>
        <v>297982</v>
      </c>
      <c r="E15" s="20"/>
    </row>
    <row r="16" spans="1:5">
      <c r="A16" s="11" t="s">
        <v>11</v>
      </c>
      <c r="B16" s="63">
        <f>B15*100/11*7%</f>
        <v>19950700.000000004</v>
      </c>
      <c r="C16" s="63">
        <f>C15*100/11*7%</f>
        <v>19761075.090909094</v>
      </c>
      <c r="D16" s="16">
        <f t="shared" ref="D16:D20" si="2">SUM(B16-C16)</f>
        <v>189624.90909091011</v>
      </c>
      <c r="E16" s="20"/>
    </row>
    <row r="17" spans="1:5">
      <c r="A17" s="11" t="s">
        <v>12</v>
      </c>
      <c r="B17" s="63">
        <f>B15*100/11*0.8%</f>
        <v>2280080</v>
      </c>
      <c r="C17" s="63">
        <f>C15*100/11*0.8%</f>
        <v>2258408.581818182</v>
      </c>
      <c r="D17" s="16">
        <f t="shared" si="2"/>
        <v>21671.418181817979</v>
      </c>
      <c r="E17" s="20"/>
    </row>
    <row r="18" spans="1:5">
      <c r="A18" s="11" t="s">
        <v>13</v>
      </c>
      <c r="B18" s="63">
        <f>B15*100/11*1%</f>
        <v>2850100</v>
      </c>
      <c r="C18" s="63">
        <f>C15*100/11*1%</f>
        <v>2823010.7272727275</v>
      </c>
      <c r="D18" s="16">
        <f t="shared" si="2"/>
        <v>27089.272727272473</v>
      </c>
      <c r="E18" s="20"/>
    </row>
    <row r="19" spans="1:5">
      <c r="A19" s="11" t="s">
        <v>14</v>
      </c>
      <c r="B19" s="63">
        <f>B15*100/11*0.2%</f>
        <v>570020</v>
      </c>
      <c r="C19" s="63">
        <f>C15*100/11*0.2%</f>
        <v>564602.14545454551</v>
      </c>
      <c r="D19" s="16">
        <f t="shared" si="2"/>
        <v>5417.8545454544947</v>
      </c>
      <c r="E19" s="20"/>
    </row>
    <row r="20" spans="1:5">
      <c r="A20" s="11" t="s">
        <v>15</v>
      </c>
      <c r="B20" s="63">
        <f>B15*100/11*2%</f>
        <v>5700200</v>
      </c>
      <c r="C20" s="63">
        <f>C15*100/11*2%</f>
        <v>5646021.4545454551</v>
      </c>
      <c r="D20" s="16">
        <f t="shared" si="2"/>
        <v>54178.545454544947</v>
      </c>
      <c r="E20" s="20"/>
    </row>
    <row r="21" spans="1:5">
      <c r="A21" s="10" t="s">
        <v>16</v>
      </c>
      <c r="B21" s="5">
        <f>SUM(B22+B23+B24+B25)</f>
        <v>10025000</v>
      </c>
      <c r="C21" s="5">
        <f t="shared" ref="C21:D21" si="3">SUM(C22+C23+C24+C25)</f>
        <v>9420221</v>
      </c>
      <c r="D21" s="5">
        <f t="shared" si="3"/>
        <v>604779</v>
      </c>
      <c r="E21" s="20"/>
    </row>
    <row r="22" spans="1:5">
      <c r="A22" s="11" t="s">
        <v>17</v>
      </c>
      <c r="B22" s="6">
        <v>916300</v>
      </c>
      <c r="C22" s="6">
        <v>1142184</v>
      </c>
      <c r="D22" s="16">
        <f>SUM(B22-C22)</f>
        <v>-225884</v>
      </c>
      <c r="E22" s="185" t="s">
        <v>277</v>
      </c>
    </row>
    <row r="23" spans="1:5">
      <c r="A23" s="11" t="s">
        <v>18</v>
      </c>
      <c r="B23" s="6">
        <v>8100000</v>
      </c>
      <c r="C23" s="6">
        <v>7746937</v>
      </c>
      <c r="D23" s="16">
        <f t="shared" ref="D23:D25" si="4">SUM(B23-C23)</f>
        <v>353063</v>
      </c>
      <c r="E23" s="186"/>
    </row>
    <row r="24" spans="1:5">
      <c r="A24" s="11" t="s">
        <v>19</v>
      </c>
      <c r="B24" s="6">
        <v>1008700</v>
      </c>
      <c r="C24" s="6">
        <v>531100</v>
      </c>
      <c r="D24" s="16">
        <f t="shared" si="4"/>
        <v>477600</v>
      </c>
      <c r="E24" s="186"/>
    </row>
    <row r="25" spans="1:5">
      <c r="A25" s="11" t="s">
        <v>20</v>
      </c>
      <c r="B25" s="8"/>
      <c r="C25" s="6"/>
      <c r="D25" s="16">
        <f t="shared" si="4"/>
        <v>0</v>
      </c>
      <c r="E25" s="187"/>
    </row>
    <row r="26" spans="1:5">
      <c r="A26" s="10" t="s">
        <v>21</v>
      </c>
      <c r="B26" s="5">
        <f>+SUM(B27:B32)</f>
        <v>10726500</v>
      </c>
      <c r="C26" s="5">
        <f>+SUM(C27:C32)</f>
        <v>10490015</v>
      </c>
      <c r="D26" s="5">
        <f>+SUM(D27:D32)</f>
        <v>236485</v>
      </c>
      <c r="E26" s="20"/>
    </row>
    <row r="27" spans="1:5">
      <c r="A27" s="11" t="s">
        <v>22</v>
      </c>
      <c r="B27" s="6">
        <v>3018400</v>
      </c>
      <c r="C27" s="6">
        <v>2957737</v>
      </c>
      <c r="D27" s="16">
        <f>SUM(B27-C27)</f>
        <v>60663</v>
      </c>
      <c r="E27" s="191" t="s">
        <v>278</v>
      </c>
    </row>
    <row r="28" spans="1:5">
      <c r="A28" s="11" t="s">
        <v>23</v>
      </c>
      <c r="B28" s="6">
        <v>3600000</v>
      </c>
      <c r="C28" s="6">
        <v>4541207</v>
      </c>
      <c r="D28" s="16">
        <f t="shared" ref="D28:D32" si="5">SUM(B28-C28)</f>
        <v>-941207</v>
      </c>
      <c r="E28" s="192"/>
    </row>
    <row r="29" spans="1:5">
      <c r="A29" s="11" t="s">
        <v>24</v>
      </c>
      <c r="B29" s="6">
        <v>2749600</v>
      </c>
      <c r="C29" s="6">
        <v>2205298</v>
      </c>
      <c r="D29" s="16">
        <f t="shared" si="5"/>
        <v>544302</v>
      </c>
      <c r="E29" s="192"/>
    </row>
    <row r="30" spans="1:5">
      <c r="A30" s="11" t="s">
        <v>25</v>
      </c>
      <c r="B30" s="6"/>
      <c r="C30" s="6"/>
      <c r="D30" s="16">
        <f t="shared" si="5"/>
        <v>0</v>
      </c>
      <c r="E30" s="192"/>
    </row>
    <row r="31" spans="1:5">
      <c r="A31" s="11" t="s">
        <v>26</v>
      </c>
      <c r="B31" s="8">
        <v>676500</v>
      </c>
      <c r="C31" s="6">
        <v>248273</v>
      </c>
      <c r="D31" s="16">
        <f t="shared" si="5"/>
        <v>428227</v>
      </c>
      <c r="E31" s="192"/>
    </row>
    <row r="32" spans="1:5">
      <c r="A32" s="11" t="s">
        <v>27</v>
      </c>
      <c r="B32" s="6">
        <v>682000</v>
      </c>
      <c r="C32" s="6">
        <v>537500</v>
      </c>
      <c r="D32" s="16">
        <f t="shared" si="5"/>
        <v>144500</v>
      </c>
      <c r="E32" s="193"/>
    </row>
    <row r="33" spans="1:5">
      <c r="A33" s="10" t="s">
        <v>28</v>
      </c>
      <c r="B33" s="5">
        <f>+SUM(B34:B35)</f>
        <v>0</v>
      </c>
      <c r="C33" s="5">
        <f>+SUM(C34:C35)</f>
        <v>0</v>
      </c>
      <c r="D33" s="5">
        <f>+SUM(D34:D35)</f>
        <v>0</v>
      </c>
      <c r="E33" s="20"/>
    </row>
    <row r="34" spans="1:5">
      <c r="A34" s="11" t="s">
        <v>29</v>
      </c>
      <c r="B34" s="6"/>
      <c r="C34" s="6"/>
      <c r="D34" s="16"/>
      <c r="E34" s="20"/>
    </row>
    <row r="35" spans="1:5">
      <c r="A35" s="11" t="s">
        <v>30</v>
      </c>
      <c r="B35" s="6"/>
      <c r="C35" s="6"/>
      <c r="D35" s="16"/>
      <c r="E35" s="20"/>
    </row>
    <row r="36" spans="1:5">
      <c r="A36" s="10" t="s">
        <v>31</v>
      </c>
      <c r="B36" s="5">
        <f>+SUM(B37:B39)</f>
        <v>1375000</v>
      </c>
      <c r="C36" s="5">
        <f>+SUM(C37:C39)</f>
        <v>1155160</v>
      </c>
      <c r="D36" s="5">
        <f>+SUM(D37:D39)</f>
        <v>219840</v>
      </c>
      <c r="E36" s="20"/>
    </row>
    <row r="37" spans="1:5">
      <c r="A37" s="11" t="s">
        <v>32</v>
      </c>
      <c r="B37" s="6"/>
      <c r="C37" s="6"/>
      <c r="D37" s="16"/>
      <c r="E37" s="20"/>
    </row>
    <row r="38" spans="1:5">
      <c r="A38" s="11" t="s">
        <v>33</v>
      </c>
      <c r="B38" s="6"/>
      <c r="C38" s="6"/>
      <c r="D38" s="16"/>
      <c r="E38" s="20"/>
    </row>
    <row r="39" spans="1:5">
      <c r="A39" s="11" t="s">
        <v>34</v>
      </c>
      <c r="B39" s="6">
        <v>1375000</v>
      </c>
      <c r="C39" s="6">
        <v>1155160</v>
      </c>
      <c r="D39" s="16">
        <f>SUM(B39-C39)</f>
        <v>219840</v>
      </c>
      <c r="E39" s="20"/>
    </row>
    <row r="40" spans="1:5">
      <c r="A40" s="10" t="s">
        <v>35</v>
      </c>
      <c r="B40" s="5">
        <f>+SUM(B41:B43)</f>
        <v>3500000</v>
      </c>
      <c r="C40" s="5">
        <f>+SUM(C41:C43)</f>
        <v>2385700</v>
      </c>
      <c r="D40" s="5">
        <f>+SUM(D41:D43)</f>
        <v>1114300</v>
      </c>
      <c r="E40" s="20"/>
    </row>
    <row r="41" spans="1:5">
      <c r="A41" s="11" t="s">
        <v>36</v>
      </c>
      <c r="B41" s="6"/>
      <c r="C41" s="6"/>
      <c r="D41" s="16"/>
      <c r="E41" s="20"/>
    </row>
    <row r="42" spans="1:5">
      <c r="A42" s="11" t="s">
        <v>37</v>
      </c>
      <c r="B42" s="6">
        <v>3500000</v>
      </c>
      <c r="C42" s="6">
        <v>2385700</v>
      </c>
      <c r="D42" s="16">
        <f>SUM(B42-C42)</f>
        <v>1114300</v>
      </c>
      <c r="E42" s="20"/>
    </row>
    <row r="43" spans="1:5">
      <c r="A43" s="11" t="s">
        <v>38</v>
      </c>
      <c r="B43" s="6"/>
      <c r="C43" s="6"/>
      <c r="D43" s="16"/>
      <c r="E43" s="20"/>
    </row>
    <row r="44" spans="1:5">
      <c r="A44" s="10" t="s">
        <v>39</v>
      </c>
      <c r="B44" s="5">
        <f>+SUM(B45:B52)</f>
        <v>14455000</v>
      </c>
      <c r="C44" s="5">
        <f>+SUM(C45:C52)</f>
        <v>14275644</v>
      </c>
      <c r="D44" s="5">
        <f>+SUM(D45:D52)</f>
        <v>179356</v>
      </c>
      <c r="E44" s="20"/>
    </row>
    <row r="45" spans="1:5">
      <c r="A45" s="11" t="s">
        <v>40</v>
      </c>
      <c r="B45" s="8">
        <v>400000</v>
      </c>
      <c r="C45" s="6">
        <v>400000</v>
      </c>
      <c r="D45" s="16">
        <f>SUM(B45-C45)</f>
        <v>0</v>
      </c>
      <c r="E45" s="20"/>
    </row>
    <row r="46" spans="1:5">
      <c r="A46" s="11" t="s">
        <v>41</v>
      </c>
      <c r="B46" s="8">
        <v>350000</v>
      </c>
      <c r="C46" s="6">
        <v>350000</v>
      </c>
      <c r="D46" s="16">
        <f t="shared" ref="D46:D61" si="6">SUM(B46-C46)</f>
        <v>0</v>
      </c>
      <c r="E46" s="20"/>
    </row>
    <row r="47" spans="1:5">
      <c r="A47" s="12" t="s">
        <v>42</v>
      </c>
      <c r="B47" s="7">
        <v>13310000</v>
      </c>
      <c r="C47" s="6">
        <v>13310000</v>
      </c>
      <c r="D47" s="16">
        <f t="shared" si="6"/>
        <v>0</v>
      </c>
      <c r="E47" s="30"/>
    </row>
    <row r="48" spans="1:5">
      <c r="A48" s="11" t="s">
        <v>43</v>
      </c>
      <c r="B48" s="8">
        <v>95000</v>
      </c>
      <c r="C48" s="6"/>
      <c r="D48" s="16">
        <f t="shared" si="6"/>
        <v>95000</v>
      </c>
      <c r="E48" s="20"/>
    </row>
    <row r="49" spans="1:5">
      <c r="A49" s="11" t="s">
        <v>44</v>
      </c>
      <c r="B49" s="7">
        <v>200000</v>
      </c>
      <c r="C49" s="6">
        <v>192044</v>
      </c>
      <c r="D49" s="16">
        <f t="shared" si="6"/>
        <v>7956</v>
      </c>
      <c r="E49" s="20"/>
    </row>
    <row r="50" spans="1:5">
      <c r="A50" s="11" t="s">
        <v>45</v>
      </c>
      <c r="B50" s="7">
        <v>100000</v>
      </c>
      <c r="C50" s="6">
        <v>23600</v>
      </c>
      <c r="D50" s="16">
        <f t="shared" si="6"/>
        <v>76400</v>
      </c>
      <c r="E50" s="20"/>
    </row>
    <row r="51" spans="1:5">
      <c r="A51" s="11" t="s">
        <v>50</v>
      </c>
      <c r="B51" s="8"/>
      <c r="C51" s="6"/>
      <c r="D51" s="16">
        <f t="shared" si="6"/>
        <v>0</v>
      </c>
      <c r="E51" s="20"/>
    </row>
    <row r="52" spans="1:5">
      <c r="A52" s="26" t="s">
        <v>47</v>
      </c>
      <c r="B52" s="8"/>
      <c r="C52" s="6"/>
      <c r="D52" s="16">
        <f t="shared" si="6"/>
        <v>0</v>
      </c>
      <c r="E52" s="20"/>
    </row>
    <row r="53" spans="1:5">
      <c r="A53" s="10" t="s">
        <v>48</v>
      </c>
      <c r="B53" s="5">
        <f>+SUM(B54:B55)</f>
        <v>6333700</v>
      </c>
      <c r="C53" s="5">
        <f>+SUM(C54:C55)</f>
        <v>3616200</v>
      </c>
      <c r="D53" s="101">
        <f t="shared" si="6"/>
        <v>2717500</v>
      </c>
      <c r="E53" s="20"/>
    </row>
    <row r="54" spans="1:5">
      <c r="A54" s="11" t="s">
        <v>49</v>
      </c>
      <c r="B54" s="6">
        <v>4500000</v>
      </c>
      <c r="C54" s="6">
        <v>2649500</v>
      </c>
      <c r="D54" s="16">
        <f>SUM(B54-C54)</f>
        <v>1850500</v>
      </c>
      <c r="E54" s="20"/>
    </row>
    <row r="55" spans="1:5">
      <c r="A55" s="11" t="s">
        <v>50</v>
      </c>
      <c r="B55" s="6">
        <v>1833700</v>
      </c>
      <c r="C55" s="6">
        <v>966700</v>
      </c>
      <c r="D55" s="16">
        <f>SUM(B55-C55)</f>
        <v>867000</v>
      </c>
      <c r="E55" s="20"/>
    </row>
    <row r="56" spans="1:5">
      <c r="A56" s="107" t="s">
        <v>274</v>
      </c>
      <c r="B56" s="101">
        <v>4190000</v>
      </c>
      <c r="C56" s="101">
        <v>1300000</v>
      </c>
      <c r="D56" s="101"/>
      <c r="E56" s="20"/>
    </row>
    <row r="57" spans="1:5">
      <c r="A57" s="108" t="s">
        <v>275</v>
      </c>
      <c r="B57" s="6">
        <v>4190000</v>
      </c>
      <c r="C57" s="6">
        <v>1300000</v>
      </c>
      <c r="D57" s="16"/>
      <c r="E57" s="20"/>
    </row>
    <row r="58" spans="1:5">
      <c r="A58" s="10" t="s">
        <v>51</v>
      </c>
      <c r="B58" s="5" t="str">
        <f>+B60</f>
        <v>0.0.</v>
      </c>
      <c r="C58" s="5">
        <f>+SUM(C60)</f>
        <v>0</v>
      </c>
      <c r="D58" s="16">
        <v>0</v>
      </c>
      <c r="E58" s="20"/>
    </row>
    <row r="59" spans="1:5">
      <c r="A59" s="10" t="s">
        <v>52</v>
      </c>
      <c r="B59" s="5" t="str">
        <f>+B60</f>
        <v>0.0.</v>
      </c>
      <c r="C59" s="5">
        <f>+C60</f>
        <v>0</v>
      </c>
      <c r="D59" s="16">
        <v>0</v>
      </c>
      <c r="E59" s="20"/>
    </row>
    <row r="60" spans="1:5">
      <c r="A60" s="11" t="s">
        <v>53</v>
      </c>
      <c r="B60" s="8" t="s">
        <v>131</v>
      </c>
      <c r="C60" s="6">
        <v>0</v>
      </c>
      <c r="D60" s="16">
        <v>0</v>
      </c>
      <c r="E60" s="20"/>
    </row>
    <row r="61" spans="1:5">
      <c r="A61" s="10" t="s">
        <v>54</v>
      </c>
      <c r="B61" s="5">
        <f>+B62</f>
        <v>0</v>
      </c>
      <c r="C61" s="5">
        <f>+C62</f>
        <v>0</v>
      </c>
      <c r="D61" s="16">
        <f t="shared" si="6"/>
        <v>0</v>
      </c>
      <c r="E61" s="20"/>
    </row>
    <row r="62" spans="1:5">
      <c r="A62" s="10" t="s">
        <v>55</v>
      </c>
      <c r="B62" s="5">
        <f>+SUM(B63:B65)</f>
        <v>0</v>
      </c>
      <c r="C62" s="5">
        <f>+SUM(C63:C65)</f>
        <v>0</v>
      </c>
      <c r="D62" s="5">
        <f>+SUM(D63:D65)</f>
        <v>0</v>
      </c>
      <c r="E62" s="20"/>
    </row>
    <row r="63" spans="1:5">
      <c r="A63" s="11" t="s">
        <v>56</v>
      </c>
      <c r="B63" s="8"/>
      <c r="C63" s="13"/>
      <c r="D63" s="16"/>
      <c r="E63" s="20"/>
    </row>
    <row r="64" spans="1:5">
      <c r="A64" s="12" t="s">
        <v>57</v>
      </c>
      <c r="B64" s="8"/>
      <c r="C64" s="13"/>
      <c r="D64" s="16"/>
      <c r="E64" s="20"/>
    </row>
    <row r="65" spans="1:5">
      <c r="A65" s="27" t="s">
        <v>58</v>
      </c>
      <c r="B65" s="8"/>
      <c r="C65" s="22"/>
      <c r="D65" s="16"/>
      <c r="E65" s="20"/>
    </row>
    <row r="66" spans="1:5">
      <c r="A66" s="10" t="s">
        <v>59</v>
      </c>
      <c r="B66" s="14">
        <f>SUM(B67+B69)</f>
        <v>369367000</v>
      </c>
      <c r="C66" s="14">
        <f>SUM(C67+C69)</f>
        <v>355522780</v>
      </c>
      <c r="D66" s="5">
        <f>+B66-C66</f>
        <v>13844220</v>
      </c>
      <c r="E66" s="20"/>
    </row>
    <row r="67" spans="1:5">
      <c r="A67" s="10" t="s">
        <v>60</v>
      </c>
      <c r="B67" s="14">
        <f>+B68</f>
        <v>369367000</v>
      </c>
      <c r="C67" s="14">
        <f>+C68</f>
        <v>355522780</v>
      </c>
      <c r="D67" s="14">
        <f>+D68</f>
        <v>13844220</v>
      </c>
      <c r="E67" s="20"/>
    </row>
    <row r="68" spans="1:5">
      <c r="A68" s="11" t="s">
        <v>61</v>
      </c>
      <c r="B68" s="15">
        <f>SUM(B10+B15+B21+B26+B36+B40+B44+B53+B56)</f>
        <v>369367000</v>
      </c>
      <c r="C68" s="15">
        <f>SUM(C10+C15+C21+C26+C36+C40+C44+C53+C56)</f>
        <v>355522780</v>
      </c>
      <c r="D68" s="16">
        <f>SUM(B68-C68)</f>
        <v>13844220</v>
      </c>
      <c r="E68" s="20"/>
    </row>
    <row r="69" spans="1:5">
      <c r="A69" s="10" t="s">
        <v>62</v>
      </c>
      <c r="B69" s="14">
        <f>+B70</f>
        <v>0</v>
      </c>
      <c r="C69" s="14">
        <v>0</v>
      </c>
      <c r="D69" s="14"/>
      <c r="E69" s="20"/>
    </row>
    <row r="70" spans="1:5">
      <c r="A70" s="24" t="s">
        <v>63</v>
      </c>
      <c r="B70" s="15"/>
      <c r="C70" s="15"/>
      <c r="D70" s="15"/>
      <c r="E70" s="20"/>
    </row>
    <row r="71" spans="1:5">
      <c r="A71" s="24" t="s">
        <v>70</v>
      </c>
      <c r="B71" s="6"/>
      <c r="C71" s="13">
        <v>0</v>
      </c>
      <c r="D71" s="5"/>
      <c r="E71" s="20"/>
    </row>
    <row r="72" spans="1:5">
      <c r="A72" s="55" t="s">
        <v>150</v>
      </c>
      <c r="B72" s="6"/>
      <c r="C72" s="13">
        <v>0</v>
      </c>
      <c r="D72" s="5"/>
      <c r="E72" s="20"/>
    </row>
    <row r="73" spans="1:5">
      <c r="A73" s="24" t="s">
        <v>72</v>
      </c>
      <c r="B73" s="6"/>
      <c r="C73" s="13">
        <v>0</v>
      </c>
      <c r="D73" s="5"/>
      <c r="E73" s="20"/>
    </row>
    <row r="74" spans="1:5">
      <c r="A74" s="24" t="s">
        <v>73</v>
      </c>
      <c r="B74" s="6"/>
      <c r="C74" s="13">
        <v>0</v>
      </c>
      <c r="D74" s="5"/>
      <c r="E74" s="20"/>
    </row>
    <row r="75" spans="1:5">
      <c r="A75" s="24" t="s">
        <v>74</v>
      </c>
      <c r="B75" s="6"/>
      <c r="C75" s="13">
        <v>0</v>
      </c>
      <c r="D75" s="5"/>
      <c r="E75" s="20"/>
    </row>
    <row r="76" spans="1:5">
      <c r="A76" s="24" t="s">
        <v>75</v>
      </c>
      <c r="B76" s="6"/>
      <c r="C76" s="13"/>
      <c r="D76" s="5"/>
      <c r="E76" s="20"/>
    </row>
    <row r="77" spans="1:5">
      <c r="A77" s="25" t="s">
        <v>76</v>
      </c>
      <c r="B77" s="6"/>
      <c r="C77" s="13"/>
      <c r="D77" s="5"/>
      <c r="E77" s="20"/>
    </row>
    <row r="78" spans="1:5">
      <c r="A78" s="23" t="s">
        <v>77</v>
      </c>
      <c r="B78" s="6"/>
      <c r="C78" s="13"/>
      <c r="D78" s="43"/>
      <c r="E78" s="21"/>
    </row>
    <row r="79" spans="1:5">
      <c r="A79" s="10" t="s">
        <v>64</v>
      </c>
      <c r="B79" s="6">
        <v>33</v>
      </c>
      <c r="C79" s="6">
        <v>33</v>
      </c>
      <c r="D79" s="6">
        <f t="shared" ref="D79" si="7">SUM(D80:D83)</f>
        <v>0</v>
      </c>
      <c r="E79" s="20"/>
    </row>
    <row r="80" spans="1:5">
      <c r="A80" s="11" t="s">
        <v>65</v>
      </c>
      <c r="B80" s="6">
        <v>1</v>
      </c>
      <c r="C80" s="6">
        <v>1</v>
      </c>
      <c r="D80" s="6"/>
      <c r="E80" s="20"/>
    </row>
    <row r="81" spans="1:5">
      <c r="A81" s="11" t="s">
        <v>66</v>
      </c>
      <c r="B81" s="6">
        <v>27</v>
      </c>
      <c r="C81" s="6">
        <v>27</v>
      </c>
      <c r="D81" s="6"/>
      <c r="E81" s="20"/>
    </row>
    <row r="82" spans="1:5">
      <c r="A82" s="11" t="s">
        <v>67</v>
      </c>
      <c r="B82" s="6">
        <v>5</v>
      </c>
      <c r="C82" s="6">
        <v>5</v>
      </c>
      <c r="D82" s="6"/>
      <c r="E82" s="20"/>
    </row>
    <row r="83" spans="1:5">
      <c r="A83" s="11" t="s">
        <v>68</v>
      </c>
      <c r="B83" s="6"/>
      <c r="C83" s="6"/>
      <c r="D83" s="6"/>
      <c r="E83" s="20"/>
    </row>
    <row r="84" spans="1:5">
      <c r="A84" s="18"/>
      <c r="B84" s="17"/>
      <c r="C84" s="17"/>
      <c r="D84" s="17"/>
      <c r="E84" t="s">
        <v>83</v>
      </c>
    </row>
    <row r="85" spans="1:5" ht="27" customHeight="1">
      <c r="A85" s="121" t="s">
        <v>185</v>
      </c>
      <c r="B85" s="121"/>
      <c r="C85" s="121"/>
      <c r="D85" s="121"/>
      <c r="E85" s="121"/>
    </row>
    <row r="86" spans="1:5" ht="56.25" customHeight="1">
      <c r="A86" s="119" t="s">
        <v>85</v>
      </c>
      <c r="B86" s="119"/>
      <c r="C86" s="119"/>
      <c r="D86" s="119"/>
      <c r="E86" s="119"/>
    </row>
    <row r="89" spans="1:5">
      <c r="A89" s="69"/>
    </row>
  </sheetData>
  <mergeCells count="7">
    <mergeCell ref="A2:E2"/>
    <mergeCell ref="D4:E4"/>
    <mergeCell ref="E22:E25"/>
    <mergeCell ref="A85:E85"/>
    <mergeCell ref="A86:E86"/>
    <mergeCell ref="E11:E14"/>
    <mergeCell ref="E27:E32"/>
  </mergeCells>
  <pageMargins left="0.25" right="0.25" top="0.75" bottom="0.75" header="0.3" footer="0.3"/>
  <pageSetup paperSize="9" scale="85"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89"/>
  <sheetViews>
    <sheetView workbookViewId="0">
      <selection sqref="A1:XFD1048576"/>
    </sheetView>
  </sheetViews>
  <sheetFormatPr defaultRowHeight="15"/>
  <cols>
    <col min="1" max="1" width="53.7109375" customWidth="1"/>
    <col min="2" max="2" width="12" customWidth="1"/>
    <col min="3" max="3" width="12.28515625" customWidth="1"/>
    <col min="4" max="4" width="14.28515625" customWidth="1"/>
    <col min="5" max="5" width="20.28515625" customWidth="1"/>
    <col min="7" max="7" width="4.28515625" customWidth="1"/>
  </cols>
  <sheetData>
    <row r="2" spans="1:5" ht="15.75">
      <c r="A2" s="120" t="s">
        <v>282</v>
      </c>
      <c r="B2" s="120"/>
      <c r="C2" s="120"/>
      <c r="D2" s="120"/>
      <c r="E2" s="120"/>
    </row>
    <row r="3" spans="1:5">
      <c r="A3" s="3"/>
      <c r="B3" s="4"/>
      <c r="C3" s="4"/>
      <c r="D3" s="4"/>
    </row>
    <row r="4" spans="1:5">
      <c r="A4" s="66" t="s">
        <v>82</v>
      </c>
      <c r="B4" s="4"/>
      <c r="C4" s="4"/>
      <c r="D4" s="163" t="s">
        <v>81</v>
      </c>
      <c r="E4" s="163"/>
    </row>
    <row r="5" spans="1:5" ht="21">
      <c r="A5" s="19" t="s">
        <v>78</v>
      </c>
      <c r="B5" s="2" t="s">
        <v>79</v>
      </c>
      <c r="C5" s="2" t="s">
        <v>80</v>
      </c>
      <c r="D5" s="1" t="s">
        <v>199</v>
      </c>
      <c r="E5" s="28" t="s">
        <v>283</v>
      </c>
    </row>
    <row r="6" spans="1:5">
      <c r="A6" s="9" t="s">
        <v>1</v>
      </c>
      <c r="B6" s="2">
        <v>0</v>
      </c>
      <c r="C6" s="2">
        <v>0</v>
      </c>
      <c r="D6" s="1"/>
      <c r="E6" s="20"/>
    </row>
    <row r="7" spans="1:5">
      <c r="A7" s="10" t="s">
        <v>2</v>
      </c>
      <c r="B7" s="5">
        <v>417195900</v>
      </c>
      <c r="C7" s="5">
        <v>417195900</v>
      </c>
      <c r="D7" s="5">
        <f>SUM(B7-C7)</f>
        <v>0</v>
      </c>
      <c r="E7" s="20"/>
    </row>
    <row r="8" spans="1:5">
      <c r="A8" s="10" t="s">
        <v>3</v>
      </c>
      <c r="B8" s="5">
        <v>417195900</v>
      </c>
      <c r="C8" s="5">
        <v>417195900</v>
      </c>
      <c r="D8" s="5">
        <f t="shared" ref="D8:D9" si="0">SUM(B8-C8)</f>
        <v>0</v>
      </c>
      <c r="E8" s="5"/>
    </row>
    <row r="9" spans="1:5">
      <c r="A9" s="10" t="s">
        <v>4</v>
      </c>
      <c r="B9" s="5">
        <f>+B10+B15+B21+B26+B33+B36+B40+B44+B53+B56+B61</f>
        <v>417195900</v>
      </c>
      <c r="C9" s="5">
        <f>+C10+C15+C21+C26+C33+C36+C40+C44+C53+C56+C61</f>
        <v>417195900</v>
      </c>
      <c r="D9" s="5">
        <f t="shared" si="0"/>
        <v>0</v>
      </c>
      <c r="E9" s="5"/>
    </row>
    <row r="10" spans="1:5">
      <c r="A10" s="10" t="s">
        <v>5</v>
      </c>
      <c r="B10" s="5">
        <f>+SUM(B11:B14)</f>
        <v>316944100</v>
      </c>
      <c r="C10" s="5">
        <f>+SUM(C11:C14)</f>
        <v>316944100</v>
      </c>
      <c r="D10" s="5">
        <f>+SUM(D11:D14)</f>
        <v>0</v>
      </c>
      <c r="E10" s="109"/>
    </row>
    <row r="11" spans="1:5" ht="18" customHeight="1">
      <c r="A11" s="11" t="s">
        <v>6</v>
      </c>
      <c r="B11" s="6">
        <v>217692800</v>
      </c>
      <c r="C11" s="6">
        <v>265468362</v>
      </c>
      <c r="D11" s="16">
        <f>SUM(B11-C11)</f>
        <v>-47775562</v>
      </c>
      <c r="E11" s="188" t="s">
        <v>279</v>
      </c>
    </row>
    <row r="12" spans="1:5">
      <c r="A12" s="11" t="s">
        <v>7</v>
      </c>
      <c r="B12" s="6">
        <v>13200000</v>
      </c>
      <c r="C12" s="6">
        <v>12173500</v>
      </c>
      <c r="D12" s="16">
        <f t="shared" ref="D12:D14" si="1">SUM(B12-C12)</f>
        <v>1026500</v>
      </c>
      <c r="E12" s="189"/>
    </row>
    <row r="13" spans="1:5">
      <c r="A13" s="11" t="s">
        <v>8</v>
      </c>
      <c r="B13" s="6">
        <v>42767300</v>
      </c>
      <c r="C13" s="6">
        <v>34969393</v>
      </c>
      <c r="D13" s="16">
        <f t="shared" si="1"/>
        <v>7797907</v>
      </c>
      <c r="E13" s="189"/>
    </row>
    <row r="14" spans="1:5">
      <c r="A14" s="68" t="s">
        <v>195</v>
      </c>
      <c r="B14" s="6">
        <v>43284000</v>
      </c>
      <c r="C14" s="6">
        <v>4332845</v>
      </c>
      <c r="D14" s="16">
        <f t="shared" si="1"/>
        <v>38951155</v>
      </c>
      <c r="E14" s="190"/>
    </row>
    <row r="15" spans="1:5">
      <c r="A15" s="10" t="s">
        <v>10</v>
      </c>
      <c r="B15" s="5">
        <v>34760000</v>
      </c>
      <c r="C15" s="5">
        <v>34760000</v>
      </c>
      <c r="D15" s="5">
        <f>SUM(B15-C15)</f>
        <v>0</v>
      </c>
      <c r="E15" s="20"/>
    </row>
    <row r="16" spans="1:5">
      <c r="A16" s="11" t="s">
        <v>11</v>
      </c>
      <c r="B16" s="63">
        <f>B15*100/11*7%</f>
        <v>22120000.000000004</v>
      </c>
      <c r="C16" s="63">
        <f>C15*100/11*7%</f>
        <v>22120000.000000004</v>
      </c>
      <c r="D16" s="16">
        <f t="shared" ref="D16:D20" si="2">SUM(B16-C16)</f>
        <v>0</v>
      </c>
      <c r="E16" s="20"/>
    </row>
    <row r="17" spans="1:5">
      <c r="A17" s="11" t="s">
        <v>12</v>
      </c>
      <c r="B17" s="63">
        <f>B15*100/11*0.8%</f>
        <v>2528000</v>
      </c>
      <c r="C17" s="63">
        <f>C15*100/11*0.8%</f>
        <v>2528000</v>
      </c>
      <c r="D17" s="16">
        <f t="shared" si="2"/>
        <v>0</v>
      </c>
      <c r="E17" s="20"/>
    </row>
    <row r="18" spans="1:5">
      <c r="A18" s="11" t="s">
        <v>13</v>
      </c>
      <c r="B18" s="63">
        <f>B15*100/11*1%</f>
        <v>3160000</v>
      </c>
      <c r="C18" s="63">
        <f>C15*100/11*1%</f>
        <v>3160000</v>
      </c>
      <c r="D18" s="16">
        <f t="shared" si="2"/>
        <v>0</v>
      </c>
      <c r="E18" s="20"/>
    </row>
    <row r="19" spans="1:5">
      <c r="A19" s="11" t="s">
        <v>14</v>
      </c>
      <c r="B19" s="63">
        <f>B15*100/11*0.2%</f>
        <v>632000</v>
      </c>
      <c r="C19" s="63">
        <f>C15*100/11*0.2%</f>
        <v>632000</v>
      </c>
      <c r="D19" s="16">
        <f t="shared" si="2"/>
        <v>0</v>
      </c>
      <c r="E19" s="20"/>
    </row>
    <row r="20" spans="1:5">
      <c r="A20" s="11" t="s">
        <v>15</v>
      </c>
      <c r="B20" s="63">
        <f>B15*100/11*2%</f>
        <v>6320000</v>
      </c>
      <c r="C20" s="63">
        <f>C15*100/11*2%</f>
        <v>6320000</v>
      </c>
      <c r="D20" s="16">
        <f t="shared" si="2"/>
        <v>0</v>
      </c>
      <c r="E20" s="20"/>
    </row>
    <row r="21" spans="1:5">
      <c r="A21" s="10" t="s">
        <v>16</v>
      </c>
      <c r="B21" s="5">
        <f>SUM(B22+B23+B24+B25)</f>
        <v>10800000</v>
      </c>
      <c r="C21" s="5">
        <f t="shared" ref="C21:D21" si="3">SUM(C22+C23+C24+C25)</f>
        <v>10800000</v>
      </c>
      <c r="D21" s="5">
        <f t="shared" si="3"/>
        <v>0</v>
      </c>
      <c r="E21" s="20"/>
    </row>
    <row r="22" spans="1:5">
      <c r="A22" s="11" t="s">
        <v>17</v>
      </c>
      <c r="B22" s="6">
        <v>1000000</v>
      </c>
      <c r="C22" s="6">
        <v>1278217</v>
      </c>
      <c r="D22" s="16">
        <f>SUM(B22-C22)</f>
        <v>-278217</v>
      </c>
      <c r="E22" s="185" t="s">
        <v>280</v>
      </c>
    </row>
    <row r="23" spans="1:5">
      <c r="A23" s="11" t="s">
        <v>18</v>
      </c>
      <c r="B23" s="6">
        <v>8700000</v>
      </c>
      <c r="C23" s="6">
        <v>8951737</v>
      </c>
      <c r="D23" s="16">
        <f t="shared" ref="D23:D25" si="4">SUM(B23-C23)</f>
        <v>-251737</v>
      </c>
      <c r="E23" s="186"/>
    </row>
    <row r="24" spans="1:5">
      <c r="A24" s="11" t="s">
        <v>19</v>
      </c>
      <c r="B24" s="6">
        <v>1100000</v>
      </c>
      <c r="C24" s="6">
        <v>570046</v>
      </c>
      <c r="D24" s="16">
        <f t="shared" si="4"/>
        <v>529954</v>
      </c>
      <c r="E24" s="186"/>
    </row>
    <row r="25" spans="1:5">
      <c r="A25" s="11" t="s">
        <v>20</v>
      </c>
      <c r="B25" s="8"/>
      <c r="C25" s="6"/>
      <c r="D25" s="16">
        <f t="shared" si="4"/>
        <v>0</v>
      </c>
      <c r="E25" s="187"/>
    </row>
    <row r="26" spans="1:5">
      <c r="A26" s="10" t="s">
        <v>21</v>
      </c>
      <c r="B26" s="5">
        <f>+SUM(B27:B32)</f>
        <v>12236800</v>
      </c>
      <c r="C26" s="5">
        <f>+SUM(C27:C32)</f>
        <v>12236800</v>
      </c>
      <c r="D26" s="5">
        <f>+SUM(D27:D32)</f>
        <v>0</v>
      </c>
      <c r="E26" s="20"/>
    </row>
    <row r="27" spans="1:5">
      <c r="A27" s="11" t="s">
        <v>22</v>
      </c>
      <c r="B27" s="6">
        <v>3492200</v>
      </c>
      <c r="C27" s="6">
        <v>3267787</v>
      </c>
      <c r="D27" s="16">
        <f>SUM(B27-C27)</f>
        <v>224413</v>
      </c>
      <c r="E27" s="111"/>
    </row>
    <row r="28" spans="1:5" ht="45">
      <c r="A28" s="11" t="s">
        <v>23</v>
      </c>
      <c r="B28" s="6">
        <v>3900000</v>
      </c>
      <c r="C28" s="6">
        <v>5074407</v>
      </c>
      <c r="D28" s="16">
        <f t="shared" ref="D28:D32" si="5">SUM(B28-C28)</f>
        <v>-1174407</v>
      </c>
      <c r="E28" s="110" t="s">
        <v>281</v>
      </c>
    </row>
    <row r="29" spans="1:5">
      <c r="A29" s="11" t="s">
        <v>24</v>
      </c>
      <c r="B29" s="6">
        <v>3362700</v>
      </c>
      <c r="C29" s="6">
        <v>2714433</v>
      </c>
      <c r="D29" s="16">
        <f t="shared" si="5"/>
        <v>648267</v>
      </c>
      <c r="E29" s="111"/>
    </row>
    <row r="30" spans="1:5">
      <c r="A30" s="11" t="s">
        <v>25</v>
      </c>
      <c r="B30" s="6"/>
      <c r="C30" s="6"/>
      <c r="D30" s="16">
        <f t="shared" si="5"/>
        <v>0</v>
      </c>
      <c r="E30" s="111"/>
    </row>
    <row r="31" spans="1:5">
      <c r="A31" s="11" t="s">
        <v>26</v>
      </c>
      <c r="B31" s="8">
        <v>738500</v>
      </c>
      <c r="C31" s="6">
        <v>248273</v>
      </c>
      <c r="D31" s="16">
        <f t="shared" si="5"/>
        <v>490227</v>
      </c>
      <c r="E31" s="111"/>
    </row>
    <row r="32" spans="1:5">
      <c r="A32" s="11" t="s">
        <v>27</v>
      </c>
      <c r="B32" s="6">
        <v>743400</v>
      </c>
      <c r="C32" s="6">
        <v>931900</v>
      </c>
      <c r="D32" s="16">
        <f t="shared" si="5"/>
        <v>-188500</v>
      </c>
      <c r="E32" s="111"/>
    </row>
    <row r="33" spans="1:5">
      <c r="A33" s="10" t="s">
        <v>28</v>
      </c>
      <c r="B33" s="5">
        <f>+SUM(B34:B35)</f>
        <v>0</v>
      </c>
      <c r="C33" s="5">
        <f>+SUM(C34:C35)</f>
        <v>0</v>
      </c>
      <c r="D33" s="5">
        <f>+SUM(D34:D35)</f>
        <v>0</v>
      </c>
      <c r="E33" s="20"/>
    </row>
    <row r="34" spans="1:5">
      <c r="A34" s="11" t="s">
        <v>29</v>
      </c>
      <c r="B34" s="6"/>
      <c r="C34" s="6"/>
      <c r="D34" s="16"/>
      <c r="E34" s="20"/>
    </row>
    <row r="35" spans="1:5">
      <c r="A35" s="11" t="s">
        <v>30</v>
      </c>
      <c r="B35" s="6"/>
      <c r="C35" s="6"/>
      <c r="D35" s="16"/>
      <c r="E35" s="20"/>
    </row>
    <row r="36" spans="1:5">
      <c r="A36" s="10" t="s">
        <v>31</v>
      </c>
      <c r="B36" s="5">
        <f>+SUM(B37:B39)</f>
        <v>1500000</v>
      </c>
      <c r="C36" s="5">
        <f>+SUM(C37:C39)</f>
        <v>1500000</v>
      </c>
      <c r="D36" s="5">
        <f>+SUM(D37:D39)</f>
        <v>0</v>
      </c>
      <c r="E36" s="20"/>
    </row>
    <row r="37" spans="1:5">
      <c r="A37" s="11" t="s">
        <v>32</v>
      </c>
      <c r="B37" s="6"/>
      <c r="C37" s="6"/>
      <c r="D37" s="16"/>
      <c r="E37" s="20"/>
    </row>
    <row r="38" spans="1:5">
      <c r="A38" s="11" t="s">
        <v>33</v>
      </c>
      <c r="B38" s="6"/>
      <c r="C38" s="6"/>
      <c r="D38" s="16"/>
      <c r="E38" s="20"/>
    </row>
    <row r="39" spans="1:5">
      <c r="A39" s="11" t="s">
        <v>34</v>
      </c>
      <c r="B39" s="6">
        <v>1500000</v>
      </c>
      <c r="C39" s="6">
        <v>1500000</v>
      </c>
      <c r="D39" s="16">
        <f>SUM(B39-C39)</f>
        <v>0</v>
      </c>
      <c r="E39" s="20"/>
    </row>
    <row r="40" spans="1:5">
      <c r="A40" s="10" t="s">
        <v>35</v>
      </c>
      <c r="B40" s="5">
        <f>+SUM(B41:B43)</f>
        <v>4000000</v>
      </c>
      <c r="C40" s="5">
        <f>+SUM(C41:C43)</f>
        <v>4000000</v>
      </c>
      <c r="D40" s="5">
        <f>+SUM(D41:D43)</f>
        <v>0</v>
      </c>
      <c r="E40" s="20"/>
    </row>
    <row r="41" spans="1:5">
      <c r="A41" s="11" t="s">
        <v>36</v>
      </c>
      <c r="B41" s="6"/>
      <c r="C41" s="6"/>
      <c r="D41" s="16"/>
      <c r="E41" s="20"/>
    </row>
    <row r="42" spans="1:5">
      <c r="A42" s="11" t="s">
        <v>37</v>
      </c>
      <c r="B42" s="6">
        <v>4000000</v>
      </c>
      <c r="C42" s="6">
        <v>4000000</v>
      </c>
      <c r="D42" s="16">
        <f>SUM(B42-C42)</f>
        <v>0</v>
      </c>
      <c r="E42" s="20"/>
    </row>
    <row r="43" spans="1:5">
      <c r="A43" s="11" t="s">
        <v>38</v>
      </c>
      <c r="B43" s="6"/>
      <c r="C43" s="6"/>
      <c r="D43" s="16"/>
      <c r="E43" s="20"/>
    </row>
    <row r="44" spans="1:5">
      <c r="A44" s="10" t="s">
        <v>39</v>
      </c>
      <c r="B44" s="5">
        <f>+SUM(B45:B52)</f>
        <v>15665000</v>
      </c>
      <c r="C44" s="5">
        <f>+SUM(C45:C52)</f>
        <v>15665000</v>
      </c>
      <c r="D44" s="5">
        <f>+SUM(D45:D52)</f>
        <v>0</v>
      </c>
      <c r="E44" s="20"/>
    </row>
    <row r="45" spans="1:5">
      <c r="A45" s="11" t="s">
        <v>40</v>
      </c>
      <c r="B45" s="8">
        <v>400000</v>
      </c>
      <c r="C45" s="6">
        <v>400000</v>
      </c>
      <c r="D45" s="16">
        <f>SUM(B45-C45)</f>
        <v>0</v>
      </c>
      <c r="E45" s="20"/>
    </row>
    <row r="46" spans="1:5">
      <c r="A46" s="11" t="s">
        <v>41</v>
      </c>
      <c r="B46" s="8">
        <v>350000</v>
      </c>
      <c r="C46" s="6">
        <v>350000</v>
      </c>
      <c r="D46" s="16">
        <f t="shared" ref="D46:D61" si="6">SUM(B46-C46)</f>
        <v>0</v>
      </c>
      <c r="E46" s="20"/>
    </row>
    <row r="47" spans="1:5">
      <c r="A47" s="12" t="s">
        <v>42</v>
      </c>
      <c r="B47" s="7">
        <v>14520000</v>
      </c>
      <c r="C47" s="6">
        <v>14520000</v>
      </c>
      <c r="D47" s="16">
        <f t="shared" si="6"/>
        <v>0</v>
      </c>
      <c r="E47" s="30"/>
    </row>
    <row r="48" spans="1:5">
      <c r="A48" s="11" t="s">
        <v>43</v>
      </c>
      <c r="B48" s="8">
        <v>95000</v>
      </c>
      <c r="C48" s="6">
        <v>95000</v>
      </c>
      <c r="D48" s="16">
        <f t="shared" si="6"/>
        <v>0</v>
      </c>
      <c r="E48" s="20"/>
    </row>
    <row r="49" spans="1:5">
      <c r="A49" s="11" t="s">
        <v>44</v>
      </c>
      <c r="B49" s="7">
        <v>200000</v>
      </c>
      <c r="C49" s="6">
        <v>200000</v>
      </c>
      <c r="D49" s="16">
        <f t="shared" si="6"/>
        <v>0</v>
      </c>
      <c r="E49" s="20"/>
    </row>
    <row r="50" spans="1:5">
      <c r="A50" s="11" t="s">
        <v>45</v>
      </c>
      <c r="B50" s="7">
        <v>100000</v>
      </c>
      <c r="C50" s="6">
        <v>100000</v>
      </c>
      <c r="D50" s="16">
        <f t="shared" si="6"/>
        <v>0</v>
      </c>
      <c r="E50" s="20"/>
    </row>
    <row r="51" spans="1:5">
      <c r="A51" s="11" t="s">
        <v>50</v>
      </c>
      <c r="B51" s="8"/>
      <c r="C51" s="6"/>
      <c r="D51" s="16">
        <f t="shared" si="6"/>
        <v>0</v>
      </c>
      <c r="E51" s="20"/>
    </row>
    <row r="52" spans="1:5">
      <c r="A52" s="26" t="s">
        <v>47</v>
      </c>
      <c r="B52" s="8"/>
      <c r="C52" s="6"/>
      <c r="D52" s="16">
        <f t="shared" si="6"/>
        <v>0</v>
      </c>
      <c r="E52" s="20"/>
    </row>
    <row r="53" spans="1:5">
      <c r="A53" s="10" t="s">
        <v>48</v>
      </c>
      <c r="B53" s="5">
        <f>+SUM(B54:B55)</f>
        <v>7500000</v>
      </c>
      <c r="C53" s="5">
        <f>+SUM(C54:C55)</f>
        <v>7500000</v>
      </c>
      <c r="D53" s="101">
        <f t="shared" si="6"/>
        <v>0</v>
      </c>
      <c r="E53" s="20"/>
    </row>
    <row r="54" spans="1:5">
      <c r="A54" s="11" t="s">
        <v>49</v>
      </c>
      <c r="B54" s="6">
        <v>5500000</v>
      </c>
      <c r="C54" s="6">
        <v>5500000</v>
      </c>
      <c r="D54" s="16">
        <f>SUM(B54-C54)</f>
        <v>0</v>
      </c>
      <c r="E54" s="20"/>
    </row>
    <row r="55" spans="1:5">
      <c r="A55" s="11" t="s">
        <v>50</v>
      </c>
      <c r="B55" s="6">
        <v>2000000</v>
      </c>
      <c r="C55" s="6">
        <v>2000000</v>
      </c>
      <c r="D55" s="16">
        <f>SUM(B55-C55)</f>
        <v>0</v>
      </c>
      <c r="E55" s="20"/>
    </row>
    <row r="56" spans="1:5">
      <c r="A56" s="107" t="s">
        <v>274</v>
      </c>
      <c r="B56" s="101">
        <v>4190000</v>
      </c>
      <c r="C56" s="101">
        <v>4190000</v>
      </c>
      <c r="D56" s="101"/>
      <c r="E56" s="20"/>
    </row>
    <row r="57" spans="1:5">
      <c r="A57" s="108" t="s">
        <v>275</v>
      </c>
      <c r="B57" s="6">
        <v>4190000</v>
      </c>
      <c r="C57" s="6">
        <v>4190000</v>
      </c>
      <c r="D57" s="16"/>
      <c r="E57" s="20"/>
    </row>
    <row r="58" spans="1:5">
      <c r="A58" s="10" t="s">
        <v>51</v>
      </c>
      <c r="B58" s="5" t="str">
        <f>+B60</f>
        <v>0.0.</v>
      </c>
      <c r="C58" s="5">
        <f>+SUM(C60)</f>
        <v>0</v>
      </c>
      <c r="D58" s="16">
        <v>0</v>
      </c>
      <c r="E58" s="20"/>
    </row>
    <row r="59" spans="1:5">
      <c r="A59" s="10" t="s">
        <v>52</v>
      </c>
      <c r="B59" s="5" t="str">
        <f>+B60</f>
        <v>0.0.</v>
      </c>
      <c r="C59" s="5">
        <f>+C60</f>
        <v>0</v>
      </c>
      <c r="D59" s="16">
        <v>0</v>
      </c>
      <c r="E59" s="20"/>
    </row>
    <row r="60" spans="1:5">
      <c r="A60" s="11" t="s">
        <v>53</v>
      </c>
      <c r="B60" s="8" t="s">
        <v>131</v>
      </c>
      <c r="C60" s="6">
        <v>0</v>
      </c>
      <c r="D60" s="16">
        <v>0</v>
      </c>
      <c r="E60" s="20"/>
    </row>
    <row r="61" spans="1:5">
      <c r="A61" s="10" t="s">
        <v>54</v>
      </c>
      <c r="B61" s="5">
        <f>+B62</f>
        <v>9600000</v>
      </c>
      <c r="C61" s="5">
        <f>+C62</f>
        <v>9600000</v>
      </c>
      <c r="D61" s="16">
        <f t="shared" si="6"/>
        <v>0</v>
      </c>
      <c r="E61" s="20"/>
    </row>
    <row r="62" spans="1:5">
      <c r="A62" s="10" t="s">
        <v>55</v>
      </c>
      <c r="B62" s="5">
        <f>+SUM(B63:B65)</f>
        <v>9600000</v>
      </c>
      <c r="C62" s="5">
        <f>+SUM(C63:C65)</f>
        <v>9600000</v>
      </c>
      <c r="D62" s="5">
        <f>+SUM(D63:D65)</f>
        <v>0</v>
      </c>
      <c r="E62" s="20"/>
    </row>
    <row r="63" spans="1:5">
      <c r="A63" s="11" t="s">
        <v>56</v>
      </c>
      <c r="B63" s="8"/>
      <c r="C63" s="13"/>
      <c r="D63" s="16"/>
      <c r="E63" s="20"/>
    </row>
    <row r="64" spans="1:5">
      <c r="A64" s="12" t="s">
        <v>57</v>
      </c>
      <c r="B64" s="8">
        <v>9600000</v>
      </c>
      <c r="C64" s="13">
        <v>9600000</v>
      </c>
      <c r="D64" s="16"/>
      <c r="E64" s="20"/>
    </row>
    <row r="65" spans="1:5">
      <c r="A65" s="27" t="s">
        <v>58</v>
      </c>
      <c r="B65" s="8"/>
      <c r="C65" s="22"/>
      <c r="D65" s="16"/>
      <c r="E65" s="20"/>
    </row>
    <row r="66" spans="1:5">
      <c r="A66" s="10" t="s">
        <v>59</v>
      </c>
      <c r="B66" s="14">
        <f>SUM(B67+B69)</f>
        <v>417195900</v>
      </c>
      <c r="C66" s="14">
        <f>SUM(C67+C69)</f>
        <v>417195900</v>
      </c>
      <c r="D66" s="5">
        <f>+B66-C66</f>
        <v>0</v>
      </c>
      <c r="E66" s="20"/>
    </row>
    <row r="67" spans="1:5">
      <c r="A67" s="10" t="s">
        <v>60</v>
      </c>
      <c r="B67" s="14">
        <f>+B68</f>
        <v>417195900</v>
      </c>
      <c r="C67" s="14">
        <f>+C68</f>
        <v>417195900</v>
      </c>
      <c r="D67" s="14">
        <f>+D68</f>
        <v>0</v>
      </c>
      <c r="E67" s="20"/>
    </row>
    <row r="68" spans="1:5">
      <c r="A68" s="11" t="s">
        <v>61</v>
      </c>
      <c r="B68" s="15">
        <f>SUM(B10+B15+B21+B26+B36+B40+B44+B53+B56+B61)</f>
        <v>417195900</v>
      </c>
      <c r="C68" s="15">
        <f>SUM(C10+C15+C21+C26+C36+C40+C44+C53+C56+C61)</f>
        <v>417195900</v>
      </c>
      <c r="D68" s="16">
        <f>SUM(B68-C68)</f>
        <v>0</v>
      </c>
      <c r="E68" s="20"/>
    </row>
    <row r="69" spans="1:5">
      <c r="A69" s="10" t="s">
        <v>62</v>
      </c>
      <c r="B69" s="14">
        <f>+B70</f>
        <v>0</v>
      </c>
      <c r="C69" s="14">
        <v>0</v>
      </c>
      <c r="D69" s="14"/>
      <c r="E69" s="20"/>
    </row>
    <row r="70" spans="1:5">
      <c r="A70" s="24" t="s">
        <v>63</v>
      </c>
      <c r="B70" s="15"/>
      <c r="C70" s="15"/>
      <c r="D70" s="15"/>
      <c r="E70" s="20"/>
    </row>
    <row r="71" spans="1:5">
      <c r="A71" s="24" t="s">
        <v>70</v>
      </c>
      <c r="B71" s="6"/>
      <c r="C71" s="13">
        <v>0</v>
      </c>
      <c r="D71" s="5"/>
      <c r="E71" s="20"/>
    </row>
    <row r="72" spans="1:5">
      <c r="A72" s="55" t="s">
        <v>150</v>
      </c>
      <c r="B72" s="6"/>
      <c r="C72" s="13">
        <v>0</v>
      </c>
      <c r="D72" s="5"/>
      <c r="E72" s="20"/>
    </row>
    <row r="73" spans="1:5">
      <c r="A73" s="24" t="s">
        <v>72</v>
      </c>
      <c r="B73" s="6"/>
      <c r="C73" s="13">
        <v>0</v>
      </c>
      <c r="D73" s="5"/>
      <c r="E73" s="20"/>
    </row>
    <row r="74" spans="1:5">
      <c r="A74" s="24" t="s">
        <v>73</v>
      </c>
      <c r="B74" s="6"/>
      <c r="C74" s="13">
        <v>0</v>
      </c>
      <c r="D74" s="5"/>
      <c r="E74" s="20"/>
    </row>
    <row r="75" spans="1:5">
      <c r="A75" s="24" t="s">
        <v>74</v>
      </c>
      <c r="B75" s="6"/>
      <c r="C75" s="13">
        <v>0</v>
      </c>
      <c r="D75" s="5"/>
      <c r="E75" s="20"/>
    </row>
    <row r="76" spans="1:5">
      <c r="A76" s="24" t="s">
        <v>75</v>
      </c>
      <c r="B76" s="6"/>
      <c r="C76" s="13"/>
      <c r="D76" s="5"/>
      <c r="E76" s="20"/>
    </row>
    <row r="77" spans="1:5">
      <c r="A77" s="25" t="s">
        <v>76</v>
      </c>
      <c r="B77" s="6"/>
      <c r="C77" s="13"/>
      <c r="D77" s="5"/>
      <c r="E77" s="20"/>
    </row>
    <row r="78" spans="1:5">
      <c r="A78" s="23" t="s">
        <v>77</v>
      </c>
      <c r="B78" s="6"/>
      <c r="C78" s="13"/>
      <c r="D78" s="43"/>
      <c r="E78" s="21"/>
    </row>
    <row r="79" spans="1:5">
      <c r="A79" s="10" t="s">
        <v>64</v>
      </c>
      <c r="B79" s="6">
        <v>33</v>
      </c>
      <c r="C79" s="6">
        <v>33</v>
      </c>
      <c r="D79" s="6">
        <f t="shared" ref="D79" si="7">SUM(D80:D83)</f>
        <v>0</v>
      </c>
      <c r="E79" s="20"/>
    </row>
    <row r="80" spans="1:5">
      <c r="A80" s="11" t="s">
        <v>65</v>
      </c>
      <c r="B80" s="6">
        <v>1</v>
      </c>
      <c r="C80" s="6">
        <v>1</v>
      </c>
      <c r="D80" s="6"/>
      <c r="E80" s="20"/>
    </row>
    <row r="81" spans="1:5">
      <c r="A81" s="11" t="s">
        <v>66</v>
      </c>
      <c r="B81" s="6">
        <v>27</v>
      </c>
      <c r="C81" s="6">
        <v>27</v>
      </c>
      <c r="D81" s="6"/>
      <c r="E81" s="20"/>
    </row>
    <row r="82" spans="1:5">
      <c r="A82" s="11" t="s">
        <v>67</v>
      </c>
      <c r="B82" s="6">
        <v>5</v>
      </c>
      <c r="C82" s="6">
        <v>5</v>
      </c>
      <c r="D82" s="6"/>
      <c r="E82" s="20"/>
    </row>
    <row r="83" spans="1:5">
      <c r="A83" s="11" t="s">
        <v>68</v>
      </c>
      <c r="B83" s="6"/>
      <c r="C83" s="6"/>
      <c r="D83" s="6"/>
      <c r="E83" s="20"/>
    </row>
    <row r="84" spans="1:5">
      <c r="A84" s="18"/>
      <c r="B84" s="17"/>
      <c r="C84" s="17"/>
      <c r="D84" s="17"/>
      <c r="E84" t="s">
        <v>83</v>
      </c>
    </row>
    <row r="85" spans="1:5" ht="27" customHeight="1">
      <c r="A85" s="121" t="s">
        <v>185</v>
      </c>
      <c r="B85" s="121"/>
      <c r="C85" s="121"/>
      <c r="D85" s="121"/>
      <c r="E85" s="121"/>
    </row>
    <row r="86" spans="1:5" ht="64.5" customHeight="1">
      <c r="A86" s="119" t="s">
        <v>85</v>
      </c>
      <c r="B86" s="119"/>
      <c r="C86" s="119"/>
      <c r="D86" s="119"/>
      <c r="E86" s="119"/>
    </row>
    <row r="89" spans="1:5">
      <c r="A89" s="69"/>
    </row>
  </sheetData>
  <mergeCells count="6">
    <mergeCell ref="A86:E86"/>
    <mergeCell ref="A2:E2"/>
    <mergeCell ref="D4:E4"/>
    <mergeCell ref="E11:E14"/>
    <mergeCell ref="E22:E25"/>
    <mergeCell ref="A85:E85"/>
  </mergeCells>
  <pageMargins left="0.7" right="0.7" top="0.75" bottom="0.75" header="0.3" footer="0.3"/>
  <pageSetup paperSize="9" scale="75"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workbookViewId="0">
      <selection sqref="A1:XFD1048576"/>
    </sheetView>
  </sheetViews>
  <sheetFormatPr defaultRowHeight="15"/>
  <cols>
    <col min="1" max="1" width="25" customWidth="1"/>
    <col min="2" max="2" width="8.85546875" customWidth="1"/>
    <col min="3" max="7" width="6.140625" customWidth="1"/>
    <col min="8" max="8" width="7.7109375" customWidth="1"/>
    <col min="9" max="9" width="6.140625" customWidth="1"/>
    <col min="10" max="10" width="7.85546875" customWidth="1"/>
    <col min="11" max="11" width="6.140625" customWidth="1"/>
    <col min="12" max="12" width="7.7109375" customWidth="1"/>
    <col min="13" max="13" width="6.140625" customWidth="1"/>
    <col min="14" max="14" width="9.140625" customWidth="1"/>
    <col min="15" max="17" width="6.140625" customWidth="1"/>
  </cols>
  <sheetData>
    <row r="1" spans="1:16">
      <c r="A1" s="33"/>
      <c r="B1" s="35"/>
      <c r="C1" s="35"/>
      <c r="D1" s="35"/>
      <c r="E1" s="35"/>
      <c r="F1" s="33"/>
      <c r="G1" s="33"/>
      <c r="H1" s="33"/>
      <c r="I1" s="33"/>
      <c r="J1" s="152" t="s">
        <v>87</v>
      </c>
      <c r="K1" s="152"/>
      <c r="L1" s="152"/>
      <c r="M1" s="152"/>
      <c r="N1" s="152"/>
      <c r="O1" s="152"/>
      <c r="P1" s="152"/>
    </row>
    <row r="2" spans="1:16" ht="33.75" customHeight="1">
      <c r="A2" s="35"/>
      <c r="B2" s="35"/>
      <c r="C2" s="33"/>
      <c r="D2" s="35"/>
      <c r="E2" s="35"/>
      <c r="F2" s="35"/>
      <c r="G2" s="35"/>
      <c r="H2" s="35"/>
      <c r="I2" s="35"/>
      <c r="J2" s="122" t="s">
        <v>143</v>
      </c>
      <c r="K2" s="122"/>
      <c r="L2" s="122"/>
      <c r="M2" s="122"/>
      <c r="N2" s="122"/>
      <c r="O2" s="122"/>
      <c r="P2" s="122"/>
    </row>
    <row r="3" spans="1:16" ht="21.75" customHeight="1">
      <c r="A3" s="123" t="s">
        <v>140</v>
      </c>
      <c r="B3" s="123"/>
      <c r="C3" s="123"/>
      <c r="D3" s="123"/>
      <c r="E3" s="123"/>
      <c r="F3" s="123"/>
      <c r="G3" s="123"/>
      <c r="H3" s="123"/>
      <c r="I3" s="123"/>
      <c r="J3" s="123"/>
      <c r="K3" s="123"/>
      <c r="L3" s="123"/>
      <c r="M3" s="123"/>
      <c r="N3" s="123"/>
      <c r="O3" s="123"/>
      <c r="P3" s="123"/>
    </row>
    <row r="4" spans="1:16" ht="15.75">
      <c r="A4" s="33"/>
      <c r="B4" s="33"/>
      <c r="C4" s="33"/>
      <c r="D4" s="33"/>
      <c r="E4" s="33"/>
      <c r="F4" s="33"/>
      <c r="G4" s="33"/>
      <c r="H4" s="33"/>
      <c r="I4" s="33"/>
      <c r="J4" s="33"/>
      <c r="K4" s="33"/>
      <c r="L4" s="33"/>
      <c r="M4" s="33"/>
      <c r="N4" s="124" t="s">
        <v>90</v>
      </c>
      <c r="O4" s="124"/>
      <c r="P4" s="124"/>
    </row>
    <row r="5" spans="1:16">
      <c r="A5" s="125"/>
      <c r="B5" s="125"/>
      <c r="C5" s="126" t="s">
        <v>91</v>
      </c>
      <c r="D5" s="126"/>
      <c r="E5" s="126" t="s">
        <v>92</v>
      </c>
      <c r="F5" s="126"/>
      <c r="G5" s="126" t="s">
        <v>93</v>
      </c>
      <c r="H5" s="126"/>
      <c r="I5" s="127" t="s">
        <v>94</v>
      </c>
      <c r="J5" s="128"/>
      <c r="K5" s="128"/>
      <c r="L5" s="128"/>
      <c r="M5" s="128"/>
      <c r="N5" s="128"/>
      <c r="O5" s="128"/>
      <c r="P5" s="129"/>
    </row>
    <row r="6" spans="1:16">
      <c r="A6" s="125"/>
      <c r="B6" s="125"/>
      <c r="C6" s="126"/>
      <c r="D6" s="126"/>
      <c r="E6" s="126"/>
      <c r="F6" s="126"/>
      <c r="G6" s="126"/>
      <c r="H6" s="126"/>
      <c r="I6" s="126" t="s">
        <v>95</v>
      </c>
      <c r="J6" s="126"/>
      <c r="K6" s="130" t="s">
        <v>96</v>
      </c>
      <c r="L6" s="130"/>
      <c r="M6" s="126" t="s">
        <v>97</v>
      </c>
      <c r="N6" s="126"/>
      <c r="O6" s="126" t="s">
        <v>98</v>
      </c>
      <c r="P6" s="126"/>
    </row>
    <row r="7" spans="1:16">
      <c r="A7" s="125"/>
      <c r="B7" s="125"/>
      <c r="C7" s="126"/>
      <c r="D7" s="126"/>
      <c r="E7" s="126"/>
      <c r="F7" s="126"/>
      <c r="G7" s="126"/>
      <c r="H7" s="126"/>
      <c r="I7" s="126"/>
      <c r="J7" s="126"/>
      <c r="K7" s="130"/>
      <c r="L7" s="130"/>
      <c r="M7" s="126"/>
      <c r="N7" s="126"/>
      <c r="O7" s="126"/>
      <c r="P7" s="126"/>
    </row>
    <row r="8" spans="1:16">
      <c r="A8" s="125"/>
      <c r="B8" s="125"/>
      <c r="C8" s="126"/>
      <c r="D8" s="126"/>
      <c r="E8" s="126"/>
      <c r="F8" s="126"/>
      <c r="G8" s="126"/>
      <c r="H8" s="126"/>
      <c r="I8" s="126"/>
      <c r="J8" s="126"/>
      <c r="K8" s="130"/>
      <c r="L8" s="130"/>
      <c r="M8" s="126"/>
      <c r="N8" s="126"/>
      <c r="O8" s="126"/>
      <c r="P8" s="126"/>
    </row>
    <row r="9" spans="1:16">
      <c r="A9" s="125"/>
      <c r="B9" s="125"/>
      <c r="C9" s="126"/>
      <c r="D9" s="126"/>
      <c r="E9" s="126"/>
      <c r="F9" s="126"/>
      <c r="G9" s="126"/>
      <c r="H9" s="126"/>
      <c r="I9" s="126"/>
      <c r="J9" s="126"/>
      <c r="K9" s="130"/>
      <c r="L9" s="130"/>
      <c r="M9" s="126"/>
      <c r="N9" s="126"/>
      <c r="O9" s="126"/>
      <c r="P9" s="126"/>
    </row>
    <row r="10" spans="1:16">
      <c r="A10" s="125"/>
      <c r="B10" s="125"/>
      <c r="C10" s="131" t="s">
        <v>99</v>
      </c>
      <c r="D10" s="131"/>
      <c r="E10" s="131" t="s">
        <v>100</v>
      </c>
      <c r="F10" s="131"/>
      <c r="G10" s="131" t="s">
        <v>101</v>
      </c>
      <c r="H10" s="131"/>
      <c r="I10" s="131" t="s">
        <v>102</v>
      </c>
      <c r="J10" s="131"/>
      <c r="K10" s="131" t="s">
        <v>103</v>
      </c>
      <c r="L10" s="131"/>
      <c r="M10" s="131" t="s">
        <v>104</v>
      </c>
      <c r="N10" s="131"/>
      <c r="O10" s="125" t="s">
        <v>105</v>
      </c>
      <c r="P10" s="125"/>
    </row>
    <row r="11" spans="1:16">
      <c r="A11" s="36" t="s">
        <v>106</v>
      </c>
      <c r="B11" s="37">
        <v>1</v>
      </c>
      <c r="C11" s="132">
        <v>1183450</v>
      </c>
      <c r="D11" s="132"/>
      <c r="E11" s="132">
        <v>606000</v>
      </c>
      <c r="F11" s="132"/>
      <c r="G11" s="132">
        <v>5566524</v>
      </c>
      <c r="H11" s="132"/>
      <c r="I11" s="132">
        <v>5566524</v>
      </c>
      <c r="J11" s="132"/>
      <c r="K11" s="132">
        <v>5566524</v>
      </c>
      <c r="L11" s="132"/>
      <c r="M11" s="132"/>
      <c r="N11" s="132"/>
      <c r="O11" s="132"/>
      <c r="P11" s="132"/>
    </row>
    <row r="12" spans="1:16">
      <c r="A12" s="36" t="s">
        <v>107</v>
      </c>
      <c r="B12" s="37" t="s">
        <v>108</v>
      </c>
      <c r="C12" s="151"/>
      <c r="D12" s="151"/>
      <c r="E12" s="151"/>
      <c r="F12" s="151"/>
      <c r="G12" s="151">
        <f>SUM(G13+G14+G15+G16+G17+G18+G19+G20+G21+G22+G23+G24+G25+G26+G27+G28+G29+G30+G31)</f>
        <v>7999796</v>
      </c>
      <c r="H12" s="151"/>
      <c r="I12" s="151">
        <f t="shared" ref="I12" si="0">SUM(I13+I14+I15+I16+I17+I18+I19+I20+I21+I22+I23+I24+I25+I26+I27+I28+I29+I30+I31)</f>
        <v>7999796</v>
      </c>
      <c r="J12" s="151"/>
      <c r="K12" s="151">
        <f t="shared" ref="K12" si="1">SUM(K13+K14+K15+K16+K17+K18+K19+K20+K21+K22+K23+K24+K25+K26+K27+K28+K29+K30+K31)</f>
        <v>4634918</v>
      </c>
      <c r="L12" s="151"/>
      <c r="M12" s="151">
        <f t="shared" ref="M12" si="2">SUM(M13+M14+M15+M16+M17+M18+M19+M20+M21+M22+M23+M24+M25+M26+M27+M28+M29+M30+M31)</f>
        <v>3364878</v>
      </c>
      <c r="N12" s="151"/>
      <c r="O12" s="151">
        <f t="shared" ref="O12" si="3">SUM(O13+O14+O15+O16+O17+O18+O19+O20+O21+O22+O23+O24+O25+O26+O27+O28+O29+O30+O31)</f>
        <v>0</v>
      </c>
      <c r="P12" s="151"/>
    </row>
    <row r="13" spans="1:16">
      <c r="A13" s="44" t="s">
        <v>109</v>
      </c>
      <c r="B13" s="41"/>
      <c r="C13" s="132"/>
      <c r="D13" s="132"/>
      <c r="E13" s="132"/>
      <c r="F13" s="132"/>
      <c r="G13" s="132"/>
      <c r="H13" s="132"/>
      <c r="I13" s="132">
        <v>0</v>
      </c>
      <c r="J13" s="132"/>
      <c r="K13" s="132">
        <v>0</v>
      </c>
      <c r="L13" s="132"/>
      <c r="M13" s="133"/>
      <c r="N13" s="134"/>
      <c r="O13" s="132"/>
      <c r="P13" s="132"/>
    </row>
    <row r="14" spans="1:16">
      <c r="A14" s="39" t="s">
        <v>110</v>
      </c>
      <c r="B14" s="41">
        <v>3</v>
      </c>
      <c r="C14" s="132">
        <v>27450</v>
      </c>
      <c r="D14" s="132"/>
      <c r="E14" s="132"/>
      <c r="F14" s="132"/>
      <c r="G14" s="132">
        <v>4441163</v>
      </c>
      <c r="H14" s="132"/>
      <c r="I14" s="132">
        <v>4441163</v>
      </c>
      <c r="J14" s="132"/>
      <c r="K14" s="132">
        <v>1740695</v>
      </c>
      <c r="L14" s="132"/>
      <c r="M14" s="133">
        <v>2700468</v>
      </c>
      <c r="N14" s="134"/>
      <c r="O14" s="132"/>
      <c r="P14" s="132"/>
    </row>
    <row r="15" spans="1:16">
      <c r="A15" s="39" t="s">
        <v>111</v>
      </c>
      <c r="B15" s="41">
        <v>4</v>
      </c>
      <c r="C15" s="132"/>
      <c r="D15" s="132"/>
      <c r="E15" s="132"/>
      <c r="F15" s="132"/>
      <c r="G15" s="132"/>
      <c r="H15" s="132"/>
      <c r="I15" s="132">
        <v>0</v>
      </c>
      <c r="J15" s="132"/>
      <c r="K15" s="132">
        <v>0</v>
      </c>
      <c r="L15" s="132"/>
      <c r="M15" s="133"/>
      <c r="N15" s="134"/>
      <c r="O15" s="132"/>
      <c r="P15" s="132"/>
    </row>
    <row r="16" spans="1:16">
      <c r="A16" s="39" t="s">
        <v>112</v>
      </c>
      <c r="B16" s="41">
        <v>5</v>
      </c>
      <c r="C16" s="132">
        <v>606000</v>
      </c>
      <c r="D16" s="132"/>
      <c r="E16" s="132">
        <v>606000</v>
      </c>
      <c r="F16" s="132"/>
      <c r="G16" s="132">
        <v>1741827</v>
      </c>
      <c r="H16" s="132"/>
      <c r="I16" s="132">
        <v>1741827</v>
      </c>
      <c r="J16" s="132"/>
      <c r="K16" s="132">
        <v>1741827</v>
      </c>
      <c r="L16" s="132"/>
      <c r="M16" s="133"/>
      <c r="N16" s="134"/>
      <c r="O16" s="132"/>
      <c r="P16" s="132"/>
    </row>
    <row r="17" spans="1:16">
      <c r="A17" s="39" t="s">
        <v>113</v>
      </c>
      <c r="B17" s="41"/>
      <c r="C17" s="132"/>
      <c r="D17" s="132"/>
      <c r="E17" s="132"/>
      <c r="F17" s="132"/>
      <c r="G17" s="132"/>
      <c r="H17" s="132"/>
      <c r="I17" s="132">
        <v>0</v>
      </c>
      <c r="J17" s="132"/>
      <c r="K17" s="132">
        <v>0</v>
      </c>
      <c r="L17" s="132"/>
      <c r="M17" s="133"/>
      <c r="N17" s="134"/>
      <c r="O17" s="132"/>
      <c r="P17" s="132"/>
    </row>
    <row r="18" spans="1:16">
      <c r="A18" s="36" t="s">
        <v>114</v>
      </c>
      <c r="B18" s="41">
        <v>6</v>
      </c>
      <c r="C18" s="132"/>
      <c r="D18" s="132"/>
      <c r="E18" s="132"/>
      <c r="F18" s="132"/>
      <c r="G18" s="132">
        <v>71996</v>
      </c>
      <c r="H18" s="132"/>
      <c r="I18" s="132">
        <v>71996</v>
      </c>
      <c r="J18" s="132"/>
      <c r="K18" s="132">
        <v>71996</v>
      </c>
      <c r="L18" s="132"/>
      <c r="M18" s="133"/>
      <c r="N18" s="134"/>
      <c r="O18" s="132"/>
      <c r="P18" s="132"/>
    </row>
    <row r="19" spans="1:16">
      <c r="A19" s="36" t="s">
        <v>115</v>
      </c>
      <c r="B19" s="41">
        <v>7</v>
      </c>
      <c r="C19" s="132"/>
      <c r="D19" s="132"/>
      <c r="E19" s="132"/>
      <c r="F19" s="132"/>
      <c r="G19" s="132">
        <v>946200</v>
      </c>
      <c r="H19" s="132"/>
      <c r="I19" s="132">
        <v>946200</v>
      </c>
      <c r="J19" s="132"/>
      <c r="K19" s="132">
        <v>315400</v>
      </c>
      <c r="L19" s="132"/>
      <c r="M19" s="133">
        <v>630800</v>
      </c>
      <c r="N19" s="134"/>
      <c r="O19" s="132"/>
      <c r="P19" s="132"/>
    </row>
    <row r="20" spans="1:16">
      <c r="A20" s="36" t="s">
        <v>116</v>
      </c>
      <c r="B20" s="41">
        <v>8</v>
      </c>
      <c r="C20" s="132"/>
      <c r="D20" s="132"/>
      <c r="E20" s="132"/>
      <c r="F20" s="132"/>
      <c r="G20" s="132"/>
      <c r="H20" s="132"/>
      <c r="I20" s="132">
        <v>0</v>
      </c>
      <c r="J20" s="132"/>
      <c r="K20" s="132">
        <v>0</v>
      </c>
      <c r="L20" s="132"/>
      <c r="M20" s="133"/>
      <c r="N20" s="134"/>
      <c r="O20" s="132"/>
      <c r="P20" s="132"/>
    </row>
    <row r="21" spans="1:16">
      <c r="A21" s="36" t="s">
        <v>117</v>
      </c>
      <c r="B21" s="41">
        <v>9</v>
      </c>
      <c r="C21" s="132">
        <v>505000</v>
      </c>
      <c r="D21" s="132"/>
      <c r="E21" s="132">
        <v>505000</v>
      </c>
      <c r="F21" s="132"/>
      <c r="G21" s="132"/>
      <c r="H21" s="132"/>
      <c r="I21" s="132"/>
      <c r="J21" s="132"/>
      <c r="K21" s="132"/>
      <c r="L21" s="132"/>
      <c r="M21" s="133"/>
      <c r="N21" s="134"/>
      <c r="O21" s="132"/>
      <c r="P21" s="132"/>
    </row>
    <row r="22" spans="1:16">
      <c r="A22" s="36" t="s">
        <v>118</v>
      </c>
      <c r="B22" s="41">
        <v>10</v>
      </c>
      <c r="C22" s="132"/>
      <c r="D22" s="132"/>
      <c r="E22" s="132"/>
      <c r="F22" s="132"/>
      <c r="G22" s="132">
        <v>58610</v>
      </c>
      <c r="H22" s="132"/>
      <c r="I22" s="132">
        <v>58610</v>
      </c>
      <c r="J22" s="132"/>
      <c r="K22" s="132">
        <v>25000</v>
      </c>
      <c r="L22" s="132"/>
      <c r="M22" s="133">
        <v>33610</v>
      </c>
      <c r="N22" s="134"/>
      <c r="O22" s="132"/>
      <c r="P22" s="132"/>
    </row>
    <row r="23" spans="1:16">
      <c r="A23" s="36" t="s">
        <v>119</v>
      </c>
      <c r="B23" s="41">
        <v>11</v>
      </c>
      <c r="C23" s="132"/>
      <c r="D23" s="132"/>
      <c r="E23" s="132"/>
      <c r="F23" s="132"/>
      <c r="G23" s="132"/>
      <c r="H23" s="132"/>
      <c r="I23" s="132">
        <v>0</v>
      </c>
      <c r="J23" s="132"/>
      <c r="K23" s="132">
        <v>0</v>
      </c>
      <c r="L23" s="132"/>
      <c r="M23" s="133"/>
      <c r="N23" s="134"/>
      <c r="O23" s="132"/>
      <c r="P23" s="132"/>
    </row>
    <row r="24" spans="1:16">
      <c r="A24" s="36" t="s">
        <v>120</v>
      </c>
      <c r="B24" s="41">
        <v>14</v>
      </c>
      <c r="C24" s="132"/>
      <c r="D24" s="132"/>
      <c r="E24" s="132"/>
      <c r="F24" s="132"/>
      <c r="G24" s="132"/>
      <c r="H24" s="132"/>
      <c r="I24" s="132"/>
      <c r="J24" s="132"/>
      <c r="K24" s="132"/>
      <c r="L24" s="132"/>
      <c r="M24" s="133"/>
      <c r="N24" s="134"/>
      <c r="O24" s="132"/>
      <c r="P24" s="132"/>
    </row>
    <row r="25" spans="1:16">
      <c r="A25" s="36" t="s">
        <v>121</v>
      </c>
      <c r="B25" s="41">
        <v>15</v>
      </c>
      <c r="C25" s="132"/>
      <c r="D25" s="132"/>
      <c r="E25" s="132"/>
      <c r="F25" s="132"/>
      <c r="G25" s="132"/>
      <c r="H25" s="132"/>
      <c r="I25" s="132"/>
      <c r="J25" s="132"/>
      <c r="K25" s="132"/>
      <c r="L25" s="132"/>
      <c r="M25" s="133"/>
      <c r="N25" s="134"/>
      <c r="O25" s="132"/>
      <c r="P25" s="132"/>
    </row>
    <row r="26" spans="1:16">
      <c r="A26" s="40" t="s">
        <v>122</v>
      </c>
      <c r="B26" s="41">
        <v>16</v>
      </c>
      <c r="C26" s="133"/>
      <c r="D26" s="134"/>
      <c r="E26" s="132"/>
      <c r="F26" s="132"/>
      <c r="G26" s="132"/>
      <c r="H26" s="132"/>
      <c r="I26" s="132"/>
      <c r="J26" s="132"/>
      <c r="K26" s="132"/>
      <c r="L26" s="132"/>
      <c r="M26" s="133"/>
      <c r="N26" s="134"/>
      <c r="O26" s="132"/>
      <c r="P26" s="132"/>
    </row>
    <row r="27" spans="1:16">
      <c r="A27" s="40" t="s">
        <v>123</v>
      </c>
      <c r="B27" s="41">
        <v>17</v>
      </c>
      <c r="C27" s="132"/>
      <c r="D27" s="132"/>
      <c r="E27" s="132"/>
      <c r="F27" s="132"/>
      <c r="G27" s="132"/>
      <c r="H27" s="132"/>
      <c r="I27" s="132"/>
      <c r="J27" s="132"/>
      <c r="K27" s="132"/>
      <c r="L27" s="132"/>
      <c r="M27" s="133"/>
      <c r="N27" s="134"/>
      <c r="O27" s="132"/>
      <c r="P27" s="132"/>
    </row>
    <row r="28" spans="1:16">
      <c r="A28" s="36" t="s">
        <v>124</v>
      </c>
      <c r="B28" s="41">
        <v>18</v>
      </c>
      <c r="C28" s="132"/>
      <c r="D28" s="132"/>
      <c r="E28" s="132"/>
      <c r="F28" s="132"/>
      <c r="G28" s="132">
        <v>340000</v>
      </c>
      <c r="H28" s="132"/>
      <c r="I28" s="132">
        <v>340000</v>
      </c>
      <c r="J28" s="132"/>
      <c r="K28" s="132">
        <v>340000</v>
      </c>
      <c r="L28" s="132"/>
      <c r="M28" s="133"/>
      <c r="N28" s="134"/>
      <c r="O28" s="125"/>
      <c r="P28" s="125"/>
    </row>
    <row r="29" spans="1:16">
      <c r="A29" s="36" t="s">
        <v>125</v>
      </c>
      <c r="B29" s="41">
        <v>19</v>
      </c>
      <c r="C29" s="132"/>
      <c r="D29" s="132"/>
      <c r="E29" s="132"/>
      <c r="F29" s="132"/>
      <c r="G29" s="132"/>
      <c r="H29" s="132"/>
      <c r="I29" s="132"/>
      <c r="J29" s="132"/>
      <c r="K29" s="132"/>
      <c r="L29" s="132"/>
      <c r="M29" s="133"/>
      <c r="N29" s="134"/>
      <c r="O29" s="125"/>
      <c r="P29" s="125"/>
    </row>
    <row r="30" spans="1:16">
      <c r="A30" s="36" t="s">
        <v>126</v>
      </c>
      <c r="B30" s="41">
        <v>20</v>
      </c>
      <c r="C30" s="132"/>
      <c r="D30" s="132"/>
      <c r="E30" s="132"/>
      <c r="F30" s="132"/>
      <c r="G30" s="132"/>
      <c r="H30" s="132"/>
      <c r="I30" s="132"/>
      <c r="J30" s="132"/>
      <c r="K30" s="132"/>
      <c r="L30" s="132"/>
      <c r="M30" s="133"/>
      <c r="N30" s="134"/>
      <c r="O30" s="125"/>
      <c r="P30" s="125"/>
    </row>
    <row r="31" spans="1:16">
      <c r="A31" s="36" t="s">
        <v>127</v>
      </c>
      <c r="B31" s="41">
        <v>21</v>
      </c>
      <c r="C31" s="133"/>
      <c r="D31" s="134"/>
      <c r="E31" s="133"/>
      <c r="F31" s="134"/>
      <c r="G31" s="133">
        <v>400000</v>
      </c>
      <c r="H31" s="134"/>
      <c r="I31" s="133">
        <v>400000</v>
      </c>
      <c r="J31" s="134"/>
      <c r="K31" s="133">
        <v>400000</v>
      </c>
      <c r="L31" s="134"/>
      <c r="M31" s="133"/>
      <c r="N31" s="134"/>
      <c r="O31" s="136"/>
      <c r="P31" s="137"/>
    </row>
    <row r="32" spans="1:16" ht="27" customHeight="1">
      <c r="A32" s="138" t="s">
        <v>128</v>
      </c>
      <c r="B32" s="138"/>
      <c r="C32" s="138"/>
      <c r="D32" s="138"/>
      <c r="E32" s="138"/>
      <c r="F32" s="138"/>
      <c r="G32" s="138"/>
      <c r="H32" s="138"/>
      <c r="I32" s="138"/>
      <c r="J32" s="138"/>
      <c r="K32" s="138"/>
      <c r="L32" s="138"/>
      <c r="M32" s="138"/>
      <c r="N32" s="138"/>
      <c r="O32" s="138"/>
      <c r="P32" s="138"/>
    </row>
    <row r="33" spans="1:16" ht="21" customHeight="1">
      <c r="A33" s="139" t="s">
        <v>129</v>
      </c>
      <c r="B33" s="139"/>
      <c r="C33" s="139"/>
      <c r="D33" s="139"/>
      <c r="E33" s="139"/>
      <c r="F33" s="139"/>
      <c r="G33" s="139"/>
      <c r="H33" s="139"/>
      <c r="I33" s="139"/>
      <c r="J33" s="139"/>
      <c r="K33" s="139"/>
      <c r="L33" s="139"/>
      <c r="M33" s="139"/>
      <c r="N33" s="139"/>
      <c r="O33" s="139"/>
      <c r="P33" s="139"/>
    </row>
    <row r="34" spans="1:16" ht="15.75">
      <c r="A34" s="135" t="s">
        <v>142</v>
      </c>
      <c r="B34" s="135"/>
      <c r="C34" s="135"/>
      <c r="D34" s="135"/>
      <c r="E34" s="135"/>
      <c r="F34" s="135"/>
      <c r="G34" s="135"/>
      <c r="H34" s="135"/>
      <c r="I34" s="135"/>
      <c r="J34" s="135"/>
      <c r="K34" s="135"/>
      <c r="L34" s="135"/>
      <c r="M34" s="135"/>
      <c r="N34" s="135"/>
      <c r="O34" s="135"/>
      <c r="P34" s="135"/>
    </row>
  </sheetData>
  <mergeCells count="170">
    <mergeCell ref="O31:P31"/>
    <mergeCell ref="A32:P32"/>
    <mergeCell ref="A33:P33"/>
    <mergeCell ref="A34:P34"/>
    <mergeCell ref="J1:P1"/>
    <mergeCell ref="C31:D31"/>
    <mergeCell ref="E31:F31"/>
    <mergeCell ref="G31:H31"/>
    <mergeCell ref="I31:J31"/>
    <mergeCell ref="K31:L31"/>
    <mergeCell ref="M31:N31"/>
    <mergeCell ref="O29:P29"/>
    <mergeCell ref="C30:D30"/>
    <mergeCell ref="E30:F30"/>
    <mergeCell ref="G30:H30"/>
    <mergeCell ref="I30:J30"/>
    <mergeCell ref="K30:L30"/>
    <mergeCell ref="M30:N30"/>
    <mergeCell ref="O30:P30"/>
    <mergeCell ref="C29:D29"/>
    <mergeCell ref="E29:F29"/>
    <mergeCell ref="G29:H29"/>
    <mergeCell ref="I29:J29"/>
    <mergeCell ref="K29:L29"/>
    <mergeCell ref="M29:N29"/>
    <mergeCell ref="O27:P27"/>
    <mergeCell ref="C28:D28"/>
    <mergeCell ref="E28:F28"/>
    <mergeCell ref="G28:H28"/>
    <mergeCell ref="I28:J28"/>
    <mergeCell ref="K28:L28"/>
    <mergeCell ref="M28:N28"/>
    <mergeCell ref="O28:P28"/>
    <mergeCell ref="C27:D27"/>
    <mergeCell ref="E27:F27"/>
    <mergeCell ref="G27:H27"/>
    <mergeCell ref="I27:J27"/>
    <mergeCell ref="K27:L27"/>
    <mergeCell ref="M27:N27"/>
    <mergeCell ref="O25:P25"/>
    <mergeCell ref="C26:D26"/>
    <mergeCell ref="E26:F26"/>
    <mergeCell ref="G26:H26"/>
    <mergeCell ref="I26:J26"/>
    <mergeCell ref="K26:L26"/>
    <mergeCell ref="M26:N26"/>
    <mergeCell ref="O26:P26"/>
    <mergeCell ref="C25:D25"/>
    <mergeCell ref="E25:F25"/>
    <mergeCell ref="G25:H25"/>
    <mergeCell ref="I25:J25"/>
    <mergeCell ref="K25:L25"/>
    <mergeCell ref="M25:N25"/>
    <mergeCell ref="O23:P23"/>
    <mergeCell ref="C24:D24"/>
    <mergeCell ref="E24:F24"/>
    <mergeCell ref="G24:H24"/>
    <mergeCell ref="I24:J24"/>
    <mergeCell ref="K24:L24"/>
    <mergeCell ref="M24:N24"/>
    <mergeCell ref="O24:P24"/>
    <mergeCell ref="C23:D23"/>
    <mergeCell ref="E23:F23"/>
    <mergeCell ref="G23:H23"/>
    <mergeCell ref="I23:J23"/>
    <mergeCell ref="K23:L23"/>
    <mergeCell ref="M23:N23"/>
    <mergeCell ref="O21:P21"/>
    <mergeCell ref="C22:D22"/>
    <mergeCell ref="E22:F22"/>
    <mergeCell ref="G22:H22"/>
    <mergeCell ref="I22:J22"/>
    <mergeCell ref="K22:L22"/>
    <mergeCell ref="M22:N22"/>
    <mergeCell ref="O22:P22"/>
    <mergeCell ref="C21:D21"/>
    <mergeCell ref="E21:F21"/>
    <mergeCell ref="G21:H21"/>
    <mergeCell ref="I21:J21"/>
    <mergeCell ref="K21:L21"/>
    <mergeCell ref="M21:N21"/>
    <mergeCell ref="O19:P19"/>
    <mergeCell ref="C20:D20"/>
    <mergeCell ref="E20:F20"/>
    <mergeCell ref="G20:H20"/>
    <mergeCell ref="I20:J20"/>
    <mergeCell ref="K20:L20"/>
    <mergeCell ref="M20:N20"/>
    <mergeCell ref="O20:P20"/>
    <mergeCell ref="C19:D19"/>
    <mergeCell ref="E19:F19"/>
    <mergeCell ref="G19:H19"/>
    <mergeCell ref="I19:J19"/>
    <mergeCell ref="K19:L19"/>
    <mergeCell ref="M19:N19"/>
    <mergeCell ref="O17:P17"/>
    <mergeCell ref="C18:D18"/>
    <mergeCell ref="E18:F18"/>
    <mergeCell ref="G18:H18"/>
    <mergeCell ref="I18:J18"/>
    <mergeCell ref="K18:L18"/>
    <mergeCell ref="M18:N18"/>
    <mergeCell ref="O18:P18"/>
    <mergeCell ref="C17:D17"/>
    <mergeCell ref="E17:F17"/>
    <mergeCell ref="G17:H17"/>
    <mergeCell ref="I17:J17"/>
    <mergeCell ref="K17:L17"/>
    <mergeCell ref="M17:N17"/>
    <mergeCell ref="O15:P15"/>
    <mergeCell ref="C16:D16"/>
    <mergeCell ref="E16:F16"/>
    <mergeCell ref="G16:H16"/>
    <mergeCell ref="I16:J16"/>
    <mergeCell ref="K16:L16"/>
    <mergeCell ref="M16:N16"/>
    <mergeCell ref="O16:P16"/>
    <mergeCell ref="C15:D15"/>
    <mergeCell ref="E15:F15"/>
    <mergeCell ref="G15:H15"/>
    <mergeCell ref="I15:J15"/>
    <mergeCell ref="K15:L15"/>
    <mergeCell ref="M15:N15"/>
    <mergeCell ref="O13:P13"/>
    <mergeCell ref="C14:D14"/>
    <mergeCell ref="E14:F14"/>
    <mergeCell ref="G14:H14"/>
    <mergeCell ref="I14:J14"/>
    <mergeCell ref="K14:L14"/>
    <mergeCell ref="M14:N14"/>
    <mergeCell ref="O14:P14"/>
    <mergeCell ref="C13:D13"/>
    <mergeCell ref="E13:F13"/>
    <mergeCell ref="G13:H13"/>
    <mergeCell ref="I13:J13"/>
    <mergeCell ref="K13:L13"/>
    <mergeCell ref="M13:N13"/>
    <mergeCell ref="O11:P11"/>
    <mergeCell ref="C12:D12"/>
    <mergeCell ref="E12:F12"/>
    <mergeCell ref="G12:H12"/>
    <mergeCell ref="I12:J12"/>
    <mergeCell ref="K12:L12"/>
    <mergeCell ref="M12:N12"/>
    <mergeCell ref="O12:P12"/>
    <mergeCell ref="C11:D11"/>
    <mergeCell ref="E11:F11"/>
    <mergeCell ref="G11:H11"/>
    <mergeCell ref="I11:J11"/>
    <mergeCell ref="K11:L11"/>
    <mergeCell ref="M11:N11"/>
    <mergeCell ref="J2:P2"/>
    <mergeCell ref="A3:P3"/>
    <mergeCell ref="N4:P4"/>
    <mergeCell ref="A5:B10"/>
    <mergeCell ref="C5:D9"/>
    <mergeCell ref="E5:F9"/>
    <mergeCell ref="G5:H9"/>
    <mergeCell ref="I5:P5"/>
    <mergeCell ref="I6:J9"/>
    <mergeCell ref="K6:L9"/>
    <mergeCell ref="M6:N9"/>
    <mergeCell ref="O6:P9"/>
    <mergeCell ref="C10:D10"/>
    <mergeCell ref="E10:F10"/>
    <mergeCell ref="G10:H10"/>
    <mergeCell ref="I10:J10"/>
    <mergeCell ref="K10:L10"/>
    <mergeCell ref="M10:N10"/>
    <mergeCell ref="O10:P10"/>
  </mergeCells>
  <pageMargins left="0.7" right="0.7" top="0.75" bottom="0.75" header="0.3" footer="0.3"/>
  <pageSetup scale="90" orientation="landscape"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85"/>
  <sheetViews>
    <sheetView workbookViewId="0">
      <selection sqref="A1:XFD1048576"/>
    </sheetView>
  </sheetViews>
  <sheetFormatPr defaultRowHeight="15"/>
  <cols>
    <col min="1" max="1" width="50.5703125" customWidth="1"/>
    <col min="2" max="2" width="13" customWidth="1"/>
    <col min="3" max="3" width="12.85546875" customWidth="1"/>
    <col min="4" max="4" width="14.28515625" customWidth="1"/>
    <col min="5" max="5" width="21.7109375" customWidth="1"/>
    <col min="7" max="7" width="4.28515625" customWidth="1"/>
  </cols>
  <sheetData>
    <row r="2" spans="1:5" ht="15.75">
      <c r="A2" s="120" t="s">
        <v>144</v>
      </c>
      <c r="B2" s="120"/>
      <c r="C2" s="120"/>
      <c r="D2" s="120"/>
      <c r="E2" s="120"/>
    </row>
    <row r="3" spans="1:5">
      <c r="A3" s="3"/>
      <c r="B3" s="4"/>
      <c r="C3" s="4"/>
      <c r="D3" s="4"/>
    </row>
    <row r="4" spans="1:5">
      <c r="A4" s="3" t="s">
        <v>82</v>
      </c>
      <c r="B4" s="4"/>
      <c r="C4" s="4"/>
      <c r="D4" s="29" t="s">
        <v>81</v>
      </c>
    </row>
    <row r="5" spans="1:5" ht="21">
      <c r="A5" s="19" t="s">
        <v>78</v>
      </c>
      <c r="B5" s="2" t="s">
        <v>79</v>
      </c>
      <c r="C5" s="2" t="s">
        <v>80</v>
      </c>
      <c r="D5" s="1" t="s">
        <v>0</v>
      </c>
      <c r="E5" s="28" t="s">
        <v>69</v>
      </c>
    </row>
    <row r="6" spans="1:5">
      <c r="A6" s="9" t="s">
        <v>1</v>
      </c>
      <c r="B6" s="2">
        <v>0</v>
      </c>
      <c r="C6" s="2">
        <v>0</v>
      </c>
      <c r="D6" s="1"/>
      <c r="E6" s="20"/>
    </row>
    <row r="7" spans="1:5">
      <c r="A7" s="10" t="s">
        <v>2</v>
      </c>
      <c r="B7" s="5">
        <v>123570900</v>
      </c>
      <c r="C7" s="5">
        <f>+C8</f>
        <v>113994435</v>
      </c>
      <c r="D7" s="5">
        <f>+D8</f>
        <v>9576465</v>
      </c>
      <c r="E7" s="20"/>
    </row>
    <row r="8" spans="1:5">
      <c r="A8" s="10" t="s">
        <v>3</v>
      </c>
      <c r="B8" s="5">
        <v>123570900</v>
      </c>
      <c r="C8" s="5">
        <f>+C9+C59+C56</f>
        <v>113994435</v>
      </c>
      <c r="D8" s="5">
        <f>+D9+D59+D56</f>
        <v>9576465</v>
      </c>
      <c r="E8" s="5"/>
    </row>
    <row r="9" spans="1:5">
      <c r="A9" s="10" t="s">
        <v>4</v>
      </c>
      <c r="B9" s="5">
        <f>+B10+B15+B21+B26+B33+B36+B40+B44+B53</f>
        <v>123570900</v>
      </c>
      <c r="C9" s="5">
        <f>+C10+C15+C21+C26+C33+C36+C40+C44+C53</f>
        <v>113994435</v>
      </c>
      <c r="D9" s="5">
        <f>+D10+D15+D21+D26+D33+D36+D40+D44+D53</f>
        <v>9576465</v>
      </c>
      <c r="E9" s="5"/>
    </row>
    <row r="10" spans="1:5">
      <c r="A10" s="10" t="s">
        <v>5</v>
      </c>
      <c r="B10" s="5">
        <f>+SUM(B11:B14)</f>
        <v>97844400</v>
      </c>
      <c r="C10" s="5">
        <f>+SUM(C11:C14)</f>
        <v>90715417</v>
      </c>
      <c r="D10" s="5">
        <f>+SUM(D11:D14)</f>
        <v>7128983</v>
      </c>
      <c r="E10" s="20"/>
    </row>
    <row r="11" spans="1:5" ht="18" customHeight="1">
      <c r="A11" s="11" t="s">
        <v>6</v>
      </c>
      <c r="B11" s="6">
        <v>86548800</v>
      </c>
      <c r="C11" s="6">
        <v>86935417</v>
      </c>
      <c r="D11" s="16">
        <f>SUM(B11-C11)</f>
        <v>-386617</v>
      </c>
      <c r="E11" s="31"/>
    </row>
    <row r="12" spans="1:5">
      <c r="A12" s="11" t="s">
        <v>7</v>
      </c>
      <c r="B12" s="6">
        <v>3764400</v>
      </c>
      <c r="C12" s="6">
        <v>3780000</v>
      </c>
      <c r="D12" s="16">
        <f t="shared" ref="D12:D14" si="0">SUM(B12-C12)</f>
        <v>-15600</v>
      </c>
      <c r="E12" s="20"/>
    </row>
    <row r="13" spans="1:5">
      <c r="A13" s="11" t="s">
        <v>8</v>
      </c>
      <c r="B13" s="6">
        <v>7531200</v>
      </c>
      <c r="C13" s="6"/>
      <c r="D13" s="16">
        <f t="shared" si="0"/>
        <v>7531200</v>
      </c>
      <c r="E13" s="20"/>
    </row>
    <row r="14" spans="1:5">
      <c r="A14" s="11" t="s">
        <v>9</v>
      </c>
      <c r="B14" s="6"/>
      <c r="C14" s="6"/>
      <c r="D14" s="16">
        <f t="shared" si="0"/>
        <v>0</v>
      </c>
      <c r="E14" s="20"/>
    </row>
    <row r="15" spans="1:5">
      <c r="A15" s="10" t="s">
        <v>10</v>
      </c>
      <c r="B15" s="5">
        <f>+SUM(B16:B20)</f>
        <v>10104000</v>
      </c>
      <c r="C15" s="5">
        <f>+SUM(C16:C20)</f>
        <v>9587712</v>
      </c>
      <c r="D15" s="5">
        <f>+SUM(D16:D20)</f>
        <v>516288</v>
      </c>
      <c r="E15" s="20"/>
    </row>
    <row r="16" spans="1:5">
      <c r="A16" s="11" t="s">
        <v>11</v>
      </c>
      <c r="B16" s="6">
        <v>6429819</v>
      </c>
      <c r="C16" s="6">
        <v>6101272</v>
      </c>
      <c r="D16" s="16">
        <f>SUM(B16-C16)</f>
        <v>328547</v>
      </c>
      <c r="E16" s="20"/>
    </row>
    <row r="17" spans="1:5">
      <c r="A17" s="11" t="s">
        <v>12</v>
      </c>
      <c r="B17" s="6">
        <v>734836</v>
      </c>
      <c r="C17" s="6">
        <v>697288</v>
      </c>
      <c r="D17" s="16">
        <f t="shared" ref="D17:D20" si="1">SUM(B17-C17)</f>
        <v>37548</v>
      </c>
      <c r="E17" s="20"/>
    </row>
    <row r="18" spans="1:5">
      <c r="A18" s="11" t="s">
        <v>13</v>
      </c>
      <c r="B18" s="6">
        <v>918545</v>
      </c>
      <c r="C18" s="6">
        <v>871610</v>
      </c>
      <c r="D18" s="16">
        <f t="shared" si="1"/>
        <v>46935</v>
      </c>
      <c r="E18" s="20"/>
    </row>
    <row r="19" spans="1:5">
      <c r="A19" s="11" t="s">
        <v>14</v>
      </c>
      <c r="B19" s="6">
        <v>183709</v>
      </c>
      <c r="C19" s="6">
        <v>174322</v>
      </c>
      <c r="D19" s="16">
        <f t="shared" si="1"/>
        <v>9387</v>
      </c>
      <c r="E19" s="20"/>
    </row>
    <row r="20" spans="1:5">
      <c r="A20" s="11" t="s">
        <v>15</v>
      </c>
      <c r="B20" s="6">
        <v>1837091</v>
      </c>
      <c r="C20" s="6">
        <v>1743220</v>
      </c>
      <c r="D20" s="16">
        <f t="shared" si="1"/>
        <v>93871</v>
      </c>
      <c r="E20" s="20"/>
    </row>
    <row r="21" spans="1:5">
      <c r="A21" s="10" t="s">
        <v>16</v>
      </c>
      <c r="B21" s="5">
        <f>+SUM(B22:B25)</f>
        <v>4783200</v>
      </c>
      <c r="C21" s="5">
        <f>+SUM(C22:C25)</f>
        <v>4783161</v>
      </c>
      <c r="D21" s="5">
        <f>+SUM(D22:D25)</f>
        <v>39</v>
      </c>
      <c r="E21" s="20"/>
    </row>
    <row r="22" spans="1:5" ht="12.75" customHeight="1">
      <c r="A22" s="11" t="s">
        <v>17</v>
      </c>
      <c r="B22" s="6">
        <v>293200</v>
      </c>
      <c r="C22" s="6">
        <v>377137</v>
      </c>
      <c r="D22" s="16">
        <f>SUM(B22-C22)</f>
        <v>-83937</v>
      </c>
      <c r="E22" s="30"/>
    </row>
    <row r="23" spans="1:5" ht="18.75" customHeight="1">
      <c r="A23" s="11" t="s">
        <v>18</v>
      </c>
      <c r="B23" s="6">
        <v>4189200</v>
      </c>
      <c r="C23" s="6">
        <v>4052194</v>
      </c>
      <c r="D23" s="16">
        <f t="shared" ref="D23:D25" si="2">SUM(B23-C23)</f>
        <v>137006</v>
      </c>
      <c r="E23" s="30"/>
    </row>
    <row r="24" spans="1:5">
      <c r="A24" s="11" t="s">
        <v>19</v>
      </c>
      <c r="B24" s="6">
        <v>300800</v>
      </c>
      <c r="C24" s="6">
        <v>353830</v>
      </c>
      <c r="D24" s="16">
        <f t="shared" si="2"/>
        <v>-53030</v>
      </c>
      <c r="E24" s="32"/>
    </row>
    <row r="25" spans="1:5">
      <c r="A25" s="11" t="s">
        <v>20</v>
      </c>
      <c r="B25" s="8"/>
      <c r="C25" s="6"/>
      <c r="D25" s="16">
        <f t="shared" si="2"/>
        <v>0</v>
      </c>
      <c r="E25" s="20"/>
    </row>
    <row r="26" spans="1:5">
      <c r="A26" s="10" t="s">
        <v>21</v>
      </c>
      <c r="B26" s="5">
        <f>+SUM(B27:B32)</f>
        <v>4388100</v>
      </c>
      <c r="C26" s="5">
        <f>+SUM(C27:C32)</f>
        <v>3705645</v>
      </c>
      <c r="D26" s="5">
        <f>+SUM(D27:D32)</f>
        <v>682455</v>
      </c>
      <c r="E26" s="20"/>
    </row>
    <row r="27" spans="1:5">
      <c r="A27" s="11" t="s">
        <v>22</v>
      </c>
      <c r="B27" s="6">
        <v>1139600</v>
      </c>
      <c r="C27" s="6">
        <v>1131500</v>
      </c>
      <c r="D27" s="16">
        <f>SUM(B27-C27)</f>
        <v>8100</v>
      </c>
      <c r="E27" s="20"/>
    </row>
    <row r="28" spans="1:5">
      <c r="A28" s="11" t="s">
        <v>23</v>
      </c>
      <c r="B28" s="6">
        <v>928000</v>
      </c>
      <c r="C28" s="6">
        <v>1119940</v>
      </c>
      <c r="D28" s="16">
        <f t="shared" ref="D28:D32" si="3">SUM(B28-C28)</f>
        <v>-191940</v>
      </c>
      <c r="E28" s="20"/>
    </row>
    <row r="29" spans="1:5">
      <c r="A29" s="11" t="s">
        <v>24</v>
      </c>
      <c r="B29" s="6">
        <v>1838800</v>
      </c>
      <c r="C29" s="6">
        <v>1321705</v>
      </c>
      <c r="D29" s="16">
        <f t="shared" si="3"/>
        <v>517095</v>
      </c>
      <c r="E29" s="20"/>
    </row>
    <row r="30" spans="1:5">
      <c r="A30" s="11" t="s">
        <v>25</v>
      </c>
      <c r="B30" s="6"/>
      <c r="C30" s="6"/>
      <c r="D30" s="16">
        <f t="shared" si="3"/>
        <v>0</v>
      </c>
      <c r="E30" s="20"/>
    </row>
    <row r="31" spans="1:5">
      <c r="A31" s="11" t="s">
        <v>26</v>
      </c>
      <c r="B31" s="8">
        <v>268400</v>
      </c>
      <c r="C31" s="6"/>
      <c r="D31" s="16">
        <f t="shared" si="3"/>
        <v>268400</v>
      </c>
      <c r="E31" s="20"/>
    </row>
    <row r="32" spans="1:5">
      <c r="A32" s="11" t="s">
        <v>27</v>
      </c>
      <c r="B32" s="6">
        <v>213300</v>
      </c>
      <c r="C32" s="6">
        <v>132500</v>
      </c>
      <c r="D32" s="16">
        <f t="shared" si="3"/>
        <v>80800</v>
      </c>
      <c r="E32" s="20"/>
    </row>
    <row r="33" spans="1:5">
      <c r="A33" s="10" t="s">
        <v>28</v>
      </c>
      <c r="B33" s="5">
        <f>+SUM(B34:B35)</f>
        <v>0</v>
      </c>
      <c r="C33" s="5">
        <f>+SUM(C34:C35)</f>
        <v>0</v>
      </c>
      <c r="D33" s="5">
        <f>+SUM(D34:D35)</f>
        <v>0</v>
      </c>
      <c r="E33" s="20"/>
    </row>
    <row r="34" spans="1:5">
      <c r="A34" s="11" t="s">
        <v>29</v>
      </c>
      <c r="B34" s="6"/>
      <c r="C34" s="6"/>
      <c r="D34" s="16"/>
      <c r="E34" s="20"/>
    </row>
    <row r="35" spans="1:5">
      <c r="A35" s="11" t="s">
        <v>30</v>
      </c>
      <c r="B35" s="6"/>
      <c r="C35" s="6"/>
      <c r="D35" s="16"/>
      <c r="E35" s="20"/>
    </row>
    <row r="36" spans="1:5">
      <c r="A36" s="10" t="s">
        <v>31</v>
      </c>
      <c r="B36" s="5">
        <f>+SUM(B37:B39)</f>
        <v>0</v>
      </c>
      <c r="C36" s="5">
        <f>+SUM(C37:C39)</f>
        <v>0</v>
      </c>
      <c r="D36" s="5">
        <f>+SUM(D37:D39)</f>
        <v>0</v>
      </c>
      <c r="E36" s="20"/>
    </row>
    <row r="37" spans="1:5">
      <c r="A37" s="11" t="s">
        <v>32</v>
      </c>
      <c r="B37" s="6"/>
      <c r="C37" s="6"/>
      <c r="D37" s="16"/>
      <c r="E37" s="20"/>
    </row>
    <row r="38" spans="1:5">
      <c r="A38" s="11" t="s">
        <v>33</v>
      </c>
      <c r="B38" s="6"/>
      <c r="C38" s="6"/>
      <c r="D38" s="16"/>
      <c r="E38" s="20"/>
    </row>
    <row r="39" spans="1:5">
      <c r="A39" s="11" t="s">
        <v>34</v>
      </c>
      <c r="B39" s="6"/>
      <c r="C39" s="6"/>
      <c r="D39" s="16"/>
      <c r="E39" s="20"/>
    </row>
    <row r="40" spans="1:5">
      <c r="A40" s="10" t="s">
        <v>35</v>
      </c>
      <c r="B40" s="5">
        <f>+SUM(B41:B43)</f>
        <v>772400</v>
      </c>
      <c r="C40" s="5">
        <f>+SUM(C41:C43)</f>
        <v>742500</v>
      </c>
      <c r="D40" s="5">
        <f>+SUM(D41:D43)</f>
        <v>29900</v>
      </c>
      <c r="E40" s="20"/>
    </row>
    <row r="41" spans="1:5">
      <c r="A41" s="11" t="s">
        <v>36</v>
      </c>
      <c r="B41" s="6"/>
      <c r="C41" s="6"/>
      <c r="D41" s="16"/>
      <c r="E41" s="20"/>
    </row>
    <row r="42" spans="1:5">
      <c r="A42" s="11" t="s">
        <v>37</v>
      </c>
      <c r="B42" s="6">
        <v>772400</v>
      </c>
      <c r="C42" s="6">
        <v>742500</v>
      </c>
      <c r="D42" s="16">
        <f>SUM(B42-C42)</f>
        <v>29900</v>
      </c>
      <c r="E42" s="20"/>
    </row>
    <row r="43" spans="1:5">
      <c r="A43" s="11" t="s">
        <v>38</v>
      </c>
      <c r="B43" s="6"/>
      <c r="C43" s="6"/>
      <c r="D43" s="16"/>
      <c r="E43" s="20"/>
    </row>
    <row r="44" spans="1:5">
      <c r="A44" s="10" t="s">
        <v>39</v>
      </c>
      <c r="B44" s="5">
        <f>+SUM(B45:B52)</f>
        <v>5306000</v>
      </c>
      <c r="C44" s="5">
        <f>+SUM(C45:C52)</f>
        <v>4460000</v>
      </c>
      <c r="D44" s="5">
        <f>+SUM(D45:D52)</f>
        <v>846000</v>
      </c>
      <c r="E44" s="20"/>
    </row>
    <row r="45" spans="1:5">
      <c r="A45" s="11" t="s">
        <v>40</v>
      </c>
      <c r="B45" s="8">
        <v>240000</v>
      </c>
      <c r="C45" s="6">
        <v>60000</v>
      </c>
      <c r="D45" s="16">
        <f>SUM(B45-C45)</f>
        <v>180000</v>
      </c>
      <c r="E45" s="20"/>
    </row>
    <row r="46" spans="1:5">
      <c r="A46" s="11" t="s">
        <v>41</v>
      </c>
      <c r="B46" s="8">
        <v>300000</v>
      </c>
      <c r="C46" s="6"/>
      <c r="D46" s="16">
        <f>SUM(B46-C46)</f>
        <v>300000</v>
      </c>
      <c r="E46" s="20"/>
    </row>
    <row r="47" spans="1:5" ht="16.5" customHeight="1">
      <c r="A47" s="12" t="s">
        <v>42</v>
      </c>
      <c r="B47" s="7">
        <v>4400000</v>
      </c>
      <c r="C47" s="6">
        <v>4400000</v>
      </c>
      <c r="D47" s="16">
        <f>SUM(B47-C47)</f>
        <v>0</v>
      </c>
      <c r="E47" s="30"/>
    </row>
    <row r="48" spans="1:5">
      <c r="A48" s="11" t="s">
        <v>43</v>
      </c>
      <c r="B48" s="8">
        <v>95000</v>
      </c>
      <c r="C48" s="6"/>
      <c r="D48" s="16">
        <v>95000</v>
      </c>
      <c r="E48" s="20"/>
    </row>
    <row r="49" spans="1:5">
      <c r="A49" s="11" t="s">
        <v>44</v>
      </c>
      <c r="B49" s="7">
        <v>171000</v>
      </c>
      <c r="C49" s="6"/>
      <c r="D49" s="16">
        <v>171000</v>
      </c>
      <c r="E49" s="20"/>
    </row>
    <row r="50" spans="1:5">
      <c r="A50" s="11" t="s">
        <v>45</v>
      </c>
      <c r="B50" s="7">
        <v>100000</v>
      </c>
      <c r="C50" s="6"/>
      <c r="D50" s="16">
        <v>100000</v>
      </c>
      <c r="E50" s="20"/>
    </row>
    <row r="51" spans="1:5">
      <c r="A51" s="11" t="s">
        <v>46</v>
      </c>
      <c r="B51" s="8"/>
      <c r="C51" s="6"/>
      <c r="D51" s="16"/>
      <c r="E51" s="20"/>
    </row>
    <row r="52" spans="1:5">
      <c r="A52" s="26" t="s">
        <v>47</v>
      </c>
      <c r="B52" s="8"/>
      <c r="C52" s="6"/>
      <c r="D52" s="16"/>
      <c r="E52" s="20"/>
    </row>
    <row r="53" spans="1:5">
      <c r="A53" s="10" t="s">
        <v>48</v>
      </c>
      <c r="B53" s="5">
        <f>+SUM(B54:B55)</f>
        <v>372800</v>
      </c>
      <c r="C53" s="5">
        <f>+SUM(C54:C55)</f>
        <v>0</v>
      </c>
      <c r="D53" s="5">
        <f>+SUM(D54:D55)</f>
        <v>372800</v>
      </c>
      <c r="E53" s="20"/>
    </row>
    <row r="54" spans="1:5">
      <c r="A54" s="11" t="s">
        <v>49</v>
      </c>
      <c r="B54" s="6">
        <v>372800</v>
      </c>
      <c r="C54" s="6"/>
      <c r="D54" s="16">
        <v>372800</v>
      </c>
      <c r="E54" s="20"/>
    </row>
    <row r="55" spans="1:5">
      <c r="A55" s="11" t="s">
        <v>50</v>
      </c>
      <c r="B55" s="6"/>
      <c r="C55" s="6"/>
      <c r="D55" s="16"/>
      <c r="E55" s="20"/>
    </row>
    <row r="56" spans="1:5">
      <c r="A56" s="10" t="s">
        <v>51</v>
      </c>
      <c r="B56" s="5" t="str">
        <f>+B58</f>
        <v>0.0.</v>
      </c>
      <c r="C56" s="5">
        <f>+SUM(C58)</f>
        <v>0</v>
      </c>
      <c r="D56" s="5">
        <f>+SUM(D58)</f>
        <v>0</v>
      </c>
      <c r="E56" s="20"/>
    </row>
    <row r="57" spans="1:5">
      <c r="A57" s="10" t="s">
        <v>52</v>
      </c>
      <c r="B57" s="5" t="str">
        <f>+B58</f>
        <v>0.0.</v>
      </c>
      <c r="C57" s="5">
        <f>+C58</f>
        <v>0</v>
      </c>
      <c r="D57" s="16"/>
      <c r="E57" s="20"/>
    </row>
    <row r="58" spans="1:5">
      <c r="A58" s="11" t="s">
        <v>53</v>
      </c>
      <c r="B58" s="8" t="s">
        <v>131</v>
      </c>
      <c r="C58" s="6">
        <v>0</v>
      </c>
      <c r="D58" s="16"/>
      <c r="E58" s="20"/>
    </row>
    <row r="59" spans="1:5">
      <c r="A59" s="10" t="s">
        <v>54</v>
      </c>
      <c r="B59" s="5">
        <f>+B60</f>
        <v>0</v>
      </c>
      <c r="C59" s="5">
        <f>+C60</f>
        <v>0</v>
      </c>
      <c r="D59" s="5">
        <f>+D60</f>
        <v>0</v>
      </c>
      <c r="E59" s="20"/>
    </row>
    <row r="60" spans="1:5">
      <c r="A60" s="10" t="s">
        <v>55</v>
      </c>
      <c r="B60" s="5">
        <f>+SUM(B61:B63)</f>
        <v>0</v>
      </c>
      <c r="C60" s="5">
        <f>+SUM(C61:C63)</f>
        <v>0</v>
      </c>
      <c r="D60" s="5">
        <f>+SUM(D61:D63)</f>
        <v>0</v>
      </c>
      <c r="E60" s="20"/>
    </row>
    <row r="61" spans="1:5">
      <c r="A61" s="11" t="s">
        <v>56</v>
      </c>
      <c r="B61" s="8"/>
      <c r="C61" s="13"/>
      <c r="D61" s="16"/>
      <c r="E61" s="20"/>
    </row>
    <row r="62" spans="1:5">
      <c r="A62" s="12" t="s">
        <v>57</v>
      </c>
      <c r="B62" s="8"/>
      <c r="C62" s="13"/>
      <c r="D62" s="16"/>
      <c r="E62" s="20"/>
    </row>
    <row r="63" spans="1:5">
      <c r="A63" s="27" t="s">
        <v>58</v>
      </c>
      <c r="B63" s="8"/>
      <c r="C63" s="22"/>
      <c r="D63" s="16"/>
      <c r="E63" s="20"/>
    </row>
    <row r="64" spans="1:5">
      <c r="A64" s="10" t="s">
        <v>59</v>
      </c>
      <c r="B64" s="14">
        <v>123570900</v>
      </c>
      <c r="C64" s="14">
        <v>113994435</v>
      </c>
      <c r="D64" s="5">
        <f>+B64-C64</f>
        <v>9576465</v>
      </c>
      <c r="E64" s="20"/>
    </row>
    <row r="65" spans="1:5">
      <c r="A65" s="10" t="s">
        <v>60</v>
      </c>
      <c r="B65" s="14">
        <f>+B66</f>
        <v>123570900</v>
      </c>
      <c r="C65" s="14">
        <f>+C66</f>
        <v>113994435</v>
      </c>
      <c r="D65" s="14">
        <f>+D66</f>
        <v>9576465</v>
      </c>
      <c r="E65" s="20"/>
    </row>
    <row r="66" spans="1:5">
      <c r="A66" s="11" t="s">
        <v>61</v>
      </c>
      <c r="B66" s="15">
        <v>123570900</v>
      </c>
      <c r="C66" s="13">
        <v>113994435</v>
      </c>
      <c r="D66" s="16">
        <f>SUM(B66-C66)</f>
        <v>9576465</v>
      </c>
      <c r="E66" s="20"/>
    </row>
    <row r="67" spans="1:5">
      <c r="A67" s="10" t="s">
        <v>62</v>
      </c>
      <c r="B67" s="14">
        <f>+B68</f>
        <v>760639</v>
      </c>
      <c r="C67" s="14">
        <f t="shared" ref="C67:D67" si="4">+C68</f>
        <v>760639</v>
      </c>
      <c r="D67" s="14">
        <f t="shared" si="4"/>
        <v>0</v>
      </c>
      <c r="E67" s="20"/>
    </row>
    <row r="68" spans="1:5">
      <c r="A68" s="24" t="s">
        <v>63</v>
      </c>
      <c r="B68" s="15">
        <v>760639</v>
      </c>
      <c r="C68" s="15">
        <v>760639</v>
      </c>
      <c r="D68" s="15">
        <f>SUM(B68-C68)</f>
        <v>0</v>
      </c>
      <c r="E68" s="20"/>
    </row>
    <row r="69" spans="1:5">
      <c r="A69" s="24" t="s">
        <v>70</v>
      </c>
      <c r="B69" s="6"/>
      <c r="C69" s="13">
        <v>0</v>
      </c>
      <c r="D69" s="5"/>
      <c r="E69" s="20"/>
    </row>
    <row r="70" spans="1:5">
      <c r="A70" s="24" t="s">
        <v>71</v>
      </c>
      <c r="B70" s="6"/>
      <c r="C70" s="13">
        <v>0</v>
      </c>
      <c r="D70" s="5"/>
      <c r="E70" s="20"/>
    </row>
    <row r="71" spans="1:5">
      <c r="A71" s="24" t="s">
        <v>72</v>
      </c>
      <c r="B71" s="6"/>
      <c r="C71" s="13">
        <v>0</v>
      </c>
      <c r="D71" s="5"/>
      <c r="E71" s="20"/>
    </row>
    <row r="72" spans="1:5">
      <c r="A72" s="24" t="s">
        <v>73</v>
      </c>
      <c r="B72" s="6"/>
      <c r="C72" s="13">
        <v>0</v>
      </c>
      <c r="D72" s="5"/>
      <c r="E72" s="20"/>
    </row>
    <row r="73" spans="1:5">
      <c r="A73" s="24" t="s">
        <v>74</v>
      </c>
      <c r="B73" s="6"/>
      <c r="C73" s="13">
        <v>0</v>
      </c>
      <c r="D73" s="5"/>
      <c r="E73" s="20"/>
    </row>
    <row r="74" spans="1:5">
      <c r="A74" s="24" t="s">
        <v>75</v>
      </c>
      <c r="B74" s="6">
        <v>760639</v>
      </c>
      <c r="C74" s="13">
        <v>760639</v>
      </c>
      <c r="D74" s="5"/>
      <c r="E74" s="20"/>
    </row>
    <row r="75" spans="1:5">
      <c r="A75" s="25" t="s">
        <v>76</v>
      </c>
      <c r="B75" s="6"/>
      <c r="C75" s="13"/>
      <c r="D75" s="5"/>
      <c r="E75" s="20"/>
    </row>
    <row r="76" spans="1:5">
      <c r="A76" s="23" t="s">
        <v>77</v>
      </c>
      <c r="B76" s="6"/>
      <c r="C76" s="13"/>
      <c r="D76" s="43">
        <v>9582315</v>
      </c>
      <c r="E76" s="21"/>
    </row>
    <row r="77" spans="1:5">
      <c r="A77" s="10" t="s">
        <v>64</v>
      </c>
      <c r="B77" s="6">
        <f>SUM(B78:B81)</f>
        <v>33</v>
      </c>
      <c r="C77" s="6">
        <f t="shared" ref="C77:D77" si="5">SUM(C78:C81)</f>
        <v>33</v>
      </c>
      <c r="D77" s="6">
        <f t="shared" si="5"/>
        <v>0</v>
      </c>
      <c r="E77" s="20"/>
    </row>
    <row r="78" spans="1:5">
      <c r="A78" s="11" t="s">
        <v>65</v>
      </c>
      <c r="B78" s="6">
        <v>5</v>
      </c>
      <c r="C78" s="6">
        <v>5</v>
      </c>
      <c r="D78" s="6"/>
      <c r="E78" s="20"/>
    </row>
    <row r="79" spans="1:5">
      <c r="A79" s="11" t="s">
        <v>66</v>
      </c>
      <c r="B79" s="6">
        <v>23</v>
      </c>
      <c r="C79" s="6">
        <v>23</v>
      </c>
      <c r="D79" s="6"/>
      <c r="E79" s="20"/>
    </row>
    <row r="80" spans="1:5">
      <c r="A80" s="11" t="s">
        <v>67</v>
      </c>
      <c r="B80" s="6">
        <v>5</v>
      </c>
      <c r="C80" s="6">
        <v>5</v>
      </c>
      <c r="D80" s="6"/>
      <c r="E80" s="20"/>
    </row>
    <row r="81" spans="1:5">
      <c r="A81" s="11" t="s">
        <v>68</v>
      </c>
      <c r="B81" s="6"/>
      <c r="C81" s="6"/>
      <c r="D81" s="6"/>
      <c r="E81" s="20"/>
    </row>
    <row r="82" spans="1:5" ht="19.5" customHeight="1">
      <c r="A82" s="18"/>
      <c r="B82" s="17"/>
      <c r="C82" s="17"/>
      <c r="D82" s="17"/>
      <c r="E82" t="s">
        <v>83</v>
      </c>
    </row>
    <row r="83" spans="1:5" ht="14.25" customHeight="1">
      <c r="A83" s="121" t="s">
        <v>84</v>
      </c>
      <c r="B83" s="121"/>
      <c r="C83" s="121"/>
      <c r="D83" s="121"/>
      <c r="E83" s="121"/>
    </row>
    <row r="84" spans="1:5" ht="50.25" customHeight="1">
      <c r="A84" s="119" t="s">
        <v>85</v>
      </c>
      <c r="B84" s="119"/>
      <c r="C84" s="119"/>
      <c r="D84" s="119"/>
      <c r="E84" s="119"/>
    </row>
    <row r="85" spans="1:5" ht="15.75" customHeight="1"/>
  </sheetData>
  <mergeCells count="3">
    <mergeCell ref="A2:E2"/>
    <mergeCell ref="A83:E83"/>
    <mergeCell ref="A84:E84"/>
  </mergeCells>
  <pageMargins left="0.25" right="0.25" top="0.75" bottom="0.75" header="0.3" footer="0.3"/>
  <pageSetup scale="9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workbookViewId="0">
      <selection sqref="A1:XFD1048576"/>
    </sheetView>
  </sheetViews>
  <sheetFormatPr defaultRowHeight="15"/>
  <cols>
    <col min="1" max="1" width="25" customWidth="1"/>
    <col min="2" max="2" width="8.85546875" customWidth="1"/>
    <col min="3" max="7" width="6.140625" customWidth="1"/>
    <col min="8" max="8" width="7.7109375" customWidth="1"/>
    <col min="9" max="9" width="6.140625" customWidth="1"/>
    <col min="10" max="10" width="7.85546875" customWidth="1"/>
    <col min="11" max="11" width="6.140625" customWidth="1"/>
    <col min="12" max="12" width="7.7109375" customWidth="1"/>
    <col min="13" max="13" width="6.140625" customWidth="1"/>
    <col min="14" max="14" width="9.140625" customWidth="1"/>
    <col min="15" max="17" width="6.140625" customWidth="1"/>
  </cols>
  <sheetData>
    <row r="1" spans="1:16">
      <c r="A1" s="33"/>
      <c r="B1" s="35"/>
      <c r="C1" s="35"/>
      <c r="D1" s="35"/>
      <c r="E1" s="35"/>
      <c r="F1" s="33"/>
      <c r="G1" s="33"/>
      <c r="H1" s="33"/>
      <c r="I1" s="33"/>
      <c r="J1" s="152" t="s">
        <v>87</v>
      </c>
      <c r="K1" s="152"/>
      <c r="L1" s="152"/>
      <c r="M1" s="152"/>
      <c r="N1" s="152"/>
      <c r="O1" s="152"/>
      <c r="P1" s="152"/>
    </row>
    <row r="2" spans="1:16" ht="33.75" customHeight="1">
      <c r="A2" s="35"/>
      <c r="B2" s="35"/>
      <c r="C2" s="33"/>
      <c r="D2" s="35"/>
      <c r="E2" s="35"/>
      <c r="F2" s="35"/>
      <c r="G2" s="35"/>
      <c r="H2" s="35"/>
      <c r="I2" s="35"/>
      <c r="J2" s="122" t="s">
        <v>143</v>
      </c>
      <c r="K2" s="122"/>
      <c r="L2" s="122"/>
      <c r="M2" s="122"/>
      <c r="N2" s="122"/>
      <c r="O2" s="122"/>
      <c r="P2" s="122"/>
    </row>
    <row r="3" spans="1:16" ht="21.75" customHeight="1">
      <c r="A3" s="123" t="s">
        <v>145</v>
      </c>
      <c r="B3" s="123"/>
      <c r="C3" s="123"/>
      <c r="D3" s="123"/>
      <c r="E3" s="123"/>
      <c r="F3" s="123"/>
      <c r="G3" s="123"/>
      <c r="H3" s="123"/>
      <c r="I3" s="123"/>
      <c r="J3" s="123"/>
      <c r="K3" s="123"/>
      <c r="L3" s="123"/>
      <c r="M3" s="123"/>
      <c r="N3" s="123"/>
      <c r="O3" s="123"/>
      <c r="P3" s="123"/>
    </row>
    <row r="4" spans="1:16" ht="15.75">
      <c r="A4" s="33"/>
      <c r="B4" s="33"/>
      <c r="C4" s="33"/>
      <c r="D4" s="33"/>
      <c r="E4" s="33"/>
      <c r="F4" s="33"/>
      <c r="G4" s="33"/>
      <c r="H4" s="33"/>
      <c r="I4" s="33"/>
      <c r="J4" s="33"/>
      <c r="K4" s="33"/>
      <c r="L4" s="33"/>
      <c r="M4" s="33"/>
      <c r="N4" s="124" t="s">
        <v>90</v>
      </c>
      <c r="O4" s="124"/>
      <c r="P4" s="124"/>
    </row>
    <row r="5" spans="1:16">
      <c r="A5" s="125"/>
      <c r="B5" s="125"/>
      <c r="C5" s="126" t="s">
        <v>91</v>
      </c>
      <c r="D5" s="126"/>
      <c r="E5" s="126" t="s">
        <v>92</v>
      </c>
      <c r="F5" s="126"/>
      <c r="G5" s="126" t="s">
        <v>93</v>
      </c>
      <c r="H5" s="126"/>
      <c r="I5" s="127" t="s">
        <v>94</v>
      </c>
      <c r="J5" s="128"/>
      <c r="K5" s="128"/>
      <c r="L5" s="128"/>
      <c r="M5" s="128"/>
      <c r="N5" s="128"/>
      <c r="O5" s="128"/>
      <c r="P5" s="129"/>
    </row>
    <row r="6" spans="1:16">
      <c r="A6" s="125"/>
      <c r="B6" s="125"/>
      <c r="C6" s="126"/>
      <c r="D6" s="126"/>
      <c r="E6" s="126"/>
      <c r="F6" s="126"/>
      <c r="G6" s="126"/>
      <c r="H6" s="126"/>
      <c r="I6" s="126" t="s">
        <v>95</v>
      </c>
      <c r="J6" s="126"/>
      <c r="K6" s="130" t="s">
        <v>96</v>
      </c>
      <c r="L6" s="130"/>
      <c r="M6" s="126" t="s">
        <v>97</v>
      </c>
      <c r="N6" s="126"/>
      <c r="O6" s="126" t="s">
        <v>98</v>
      </c>
      <c r="P6" s="126"/>
    </row>
    <row r="7" spans="1:16">
      <c r="A7" s="125"/>
      <c r="B7" s="125"/>
      <c r="C7" s="126"/>
      <c r="D7" s="126"/>
      <c r="E7" s="126"/>
      <c r="F7" s="126"/>
      <c r="G7" s="126"/>
      <c r="H7" s="126"/>
      <c r="I7" s="126"/>
      <c r="J7" s="126"/>
      <c r="K7" s="130"/>
      <c r="L7" s="130"/>
      <c r="M7" s="126"/>
      <c r="N7" s="126"/>
      <c r="O7" s="126"/>
      <c r="P7" s="126"/>
    </row>
    <row r="8" spans="1:16">
      <c r="A8" s="125"/>
      <c r="B8" s="125"/>
      <c r="C8" s="126"/>
      <c r="D8" s="126"/>
      <c r="E8" s="126"/>
      <c r="F8" s="126"/>
      <c r="G8" s="126"/>
      <c r="H8" s="126"/>
      <c r="I8" s="126"/>
      <c r="J8" s="126"/>
      <c r="K8" s="130"/>
      <c r="L8" s="130"/>
      <c r="M8" s="126"/>
      <c r="N8" s="126"/>
      <c r="O8" s="126"/>
      <c r="P8" s="126"/>
    </row>
    <row r="9" spans="1:16">
      <c r="A9" s="125"/>
      <c r="B9" s="125"/>
      <c r="C9" s="126"/>
      <c r="D9" s="126"/>
      <c r="E9" s="126"/>
      <c r="F9" s="126"/>
      <c r="G9" s="126"/>
      <c r="H9" s="126"/>
      <c r="I9" s="126"/>
      <c r="J9" s="126"/>
      <c r="K9" s="130"/>
      <c r="L9" s="130"/>
      <c r="M9" s="126"/>
      <c r="N9" s="126"/>
      <c r="O9" s="126"/>
      <c r="P9" s="126"/>
    </row>
    <row r="10" spans="1:16">
      <c r="A10" s="125"/>
      <c r="B10" s="125"/>
      <c r="C10" s="131" t="s">
        <v>99</v>
      </c>
      <c r="D10" s="131"/>
      <c r="E10" s="131" t="s">
        <v>100</v>
      </c>
      <c r="F10" s="131"/>
      <c r="G10" s="131" t="s">
        <v>101</v>
      </c>
      <c r="H10" s="131"/>
      <c r="I10" s="131" t="s">
        <v>102</v>
      </c>
      <c r="J10" s="131"/>
      <c r="K10" s="131" t="s">
        <v>103</v>
      </c>
      <c r="L10" s="131"/>
      <c r="M10" s="131" t="s">
        <v>104</v>
      </c>
      <c r="N10" s="131"/>
      <c r="O10" s="125" t="s">
        <v>105</v>
      </c>
      <c r="P10" s="125"/>
    </row>
    <row r="11" spans="1:16">
      <c r="A11" s="36" t="s">
        <v>106</v>
      </c>
      <c r="B11" s="37">
        <v>1</v>
      </c>
      <c r="C11" s="132">
        <v>1183450</v>
      </c>
      <c r="D11" s="132"/>
      <c r="E11" s="132">
        <v>606000</v>
      </c>
      <c r="F11" s="132"/>
      <c r="G11" s="132">
        <v>5566524</v>
      </c>
      <c r="H11" s="132"/>
      <c r="I11" s="132">
        <v>5566524</v>
      </c>
      <c r="J11" s="132"/>
      <c r="K11" s="132">
        <v>5566524</v>
      </c>
      <c r="L11" s="132"/>
      <c r="M11" s="132"/>
      <c r="N11" s="132"/>
      <c r="O11" s="132"/>
      <c r="P11" s="132"/>
    </row>
    <row r="12" spans="1:16">
      <c r="A12" s="36" t="s">
        <v>107</v>
      </c>
      <c r="B12" s="37" t="s">
        <v>108</v>
      </c>
      <c r="C12" s="151"/>
      <c r="D12" s="151"/>
      <c r="E12" s="151"/>
      <c r="F12" s="151"/>
      <c r="G12" s="151">
        <f>SUM(G13+G14+G15+G16+G17+G18+G19+G20+G21+G22+G23+G24+G25+G26+G27+G28+G29+G30+G31)</f>
        <v>2718247</v>
      </c>
      <c r="H12" s="151"/>
      <c r="I12" s="151">
        <f t="shared" ref="I12" si="0">SUM(I13+I14+I15+I16+I17+I18+I19+I20+I21+I22+I23+I24+I25+I26+I27+I28+I29+I30+I31)</f>
        <v>2718247</v>
      </c>
      <c r="J12" s="151"/>
      <c r="K12" s="151">
        <f t="shared" ref="K12" si="1">SUM(K13+K14+K15+K16+K17+K18+K19+K20+K21+K22+K23+K24+K25+K26+K27+K28+K29+K30+K31)</f>
        <v>2053837</v>
      </c>
      <c r="L12" s="151"/>
      <c r="M12" s="151">
        <f t="shared" ref="M12" si="2">SUM(M13+M14+M15+M16+M17+M18+M19+M20+M21+M22+M23+M24+M25+M26+M27+M28+M29+M30+M31)</f>
        <v>664410</v>
      </c>
      <c r="N12" s="151"/>
      <c r="O12" s="151">
        <f t="shared" ref="O12" si="3">SUM(O13+O14+O15+O16+O17+O18+O19+O20+O21+O22+O23+O24+O25+O26+O27+O28+O29+O30+O31)</f>
        <v>0</v>
      </c>
      <c r="P12" s="151"/>
    </row>
    <row r="13" spans="1:16">
      <c r="A13" s="52" t="s">
        <v>109</v>
      </c>
      <c r="B13" s="41"/>
      <c r="C13" s="132"/>
      <c r="D13" s="132"/>
      <c r="E13" s="132"/>
      <c r="F13" s="132"/>
      <c r="G13" s="132"/>
      <c r="H13" s="132"/>
      <c r="I13" s="132">
        <v>0</v>
      </c>
      <c r="J13" s="132"/>
      <c r="K13" s="132">
        <v>0</v>
      </c>
      <c r="L13" s="132"/>
      <c r="M13" s="133"/>
      <c r="N13" s="134"/>
      <c r="O13" s="132"/>
      <c r="P13" s="132"/>
    </row>
    <row r="14" spans="1:16">
      <c r="A14" s="39" t="s">
        <v>110</v>
      </c>
      <c r="B14" s="41">
        <v>3</v>
      </c>
      <c r="C14" s="132">
        <v>27450</v>
      </c>
      <c r="D14" s="132"/>
      <c r="E14" s="132"/>
      <c r="F14" s="132"/>
      <c r="G14" s="132"/>
      <c r="H14" s="132"/>
      <c r="I14" s="132"/>
      <c r="J14" s="132"/>
      <c r="K14" s="132"/>
      <c r="L14" s="132"/>
      <c r="M14" s="133"/>
      <c r="N14" s="134"/>
      <c r="O14" s="132"/>
      <c r="P14" s="132"/>
    </row>
    <row r="15" spans="1:16">
      <c r="A15" s="39" t="s">
        <v>111</v>
      </c>
      <c r="B15" s="41">
        <v>4</v>
      </c>
      <c r="C15" s="132"/>
      <c r="D15" s="132"/>
      <c r="E15" s="132"/>
      <c r="F15" s="132"/>
      <c r="G15" s="132"/>
      <c r="H15" s="132"/>
      <c r="I15" s="132">
        <v>0</v>
      </c>
      <c r="J15" s="132"/>
      <c r="K15" s="132">
        <v>0</v>
      </c>
      <c r="L15" s="132"/>
      <c r="M15" s="133"/>
      <c r="N15" s="134"/>
      <c r="O15" s="132"/>
      <c r="P15" s="132"/>
    </row>
    <row r="16" spans="1:16">
      <c r="A16" s="39" t="s">
        <v>112</v>
      </c>
      <c r="B16" s="41">
        <v>5</v>
      </c>
      <c r="C16" s="132">
        <v>606000</v>
      </c>
      <c r="D16" s="132"/>
      <c r="E16" s="132">
        <v>606000</v>
      </c>
      <c r="F16" s="132"/>
      <c r="G16" s="132"/>
      <c r="H16" s="132"/>
      <c r="I16" s="132"/>
      <c r="J16" s="132"/>
      <c r="K16" s="132"/>
      <c r="L16" s="132"/>
      <c r="M16" s="133"/>
      <c r="N16" s="134"/>
      <c r="O16" s="132"/>
      <c r="P16" s="132"/>
    </row>
    <row r="17" spans="1:16">
      <c r="A17" s="39" t="s">
        <v>113</v>
      </c>
      <c r="B17" s="41"/>
      <c r="C17" s="132"/>
      <c r="D17" s="132"/>
      <c r="E17" s="132"/>
      <c r="F17" s="132"/>
      <c r="G17" s="132"/>
      <c r="H17" s="132"/>
      <c r="I17" s="132">
        <v>0</v>
      </c>
      <c r="J17" s="132"/>
      <c r="K17" s="132">
        <v>0</v>
      </c>
      <c r="L17" s="132"/>
      <c r="M17" s="133"/>
      <c r="N17" s="134"/>
      <c r="O17" s="132"/>
      <c r="P17" s="132"/>
    </row>
    <row r="18" spans="1:16">
      <c r="A18" s="36" t="s">
        <v>114</v>
      </c>
      <c r="B18" s="41">
        <v>6</v>
      </c>
      <c r="C18" s="132"/>
      <c r="D18" s="132"/>
      <c r="E18" s="132"/>
      <c r="F18" s="132"/>
      <c r="G18" s="132">
        <v>83937</v>
      </c>
      <c r="H18" s="132"/>
      <c r="I18" s="132">
        <v>83937</v>
      </c>
      <c r="J18" s="132"/>
      <c r="K18" s="132">
        <v>83937</v>
      </c>
      <c r="L18" s="132"/>
      <c r="M18" s="133"/>
      <c r="N18" s="134"/>
      <c r="O18" s="132"/>
      <c r="P18" s="132"/>
    </row>
    <row r="19" spans="1:16">
      <c r="A19" s="36" t="s">
        <v>115</v>
      </c>
      <c r="B19" s="41">
        <v>7</v>
      </c>
      <c r="C19" s="132"/>
      <c r="D19" s="132"/>
      <c r="E19" s="132"/>
      <c r="F19" s="132"/>
      <c r="G19" s="132">
        <v>946200</v>
      </c>
      <c r="H19" s="132"/>
      <c r="I19" s="132">
        <v>946200</v>
      </c>
      <c r="J19" s="132"/>
      <c r="K19" s="132">
        <v>315400</v>
      </c>
      <c r="L19" s="132"/>
      <c r="M19" s="133">
        <v>630800</v>
      </c>
      <c r="N19" s="134"/>
      <c r="O19" s="132"/>
      <c r="P19" s="132"/>
    </row>
    <row r="20" spans="1:16">
      <c r="A20" s="36" t="s">
        <v>116</v>
      </c>
      <c r="B20" s="41">
        <v>8</v>
      </c>
      <c r="C20" s="132"/>
      <c r="D20" s="132"/>
      <c r="E20" s="132"/>
      <c r="F20" s="132"/>
      <c r="G20" s="132"/>
      <c r="H20" s="132"/>
      <c r="I20" s="132">
        <v>0</v>
      </c>
      <c r="J20" s="132"/>
      <c r="K20" s="132">
        <v>0</v>
      </c>
      <c r="L20" s="132"/>
      <c r="M20" s="133"/>
      <c r="N20" s="134"/>
      <c r="O20" s="132"/>
      <c r="P20" s="132"/>
    </row>
    <row r="21" spans="1:16">
      <c r="A21" s="36" t="s">
        <v>117</v>
      </c>
      <c r="B21" s="41">
        <v>9</v>
      </c>
      <c r="C21" s="132">
        <v>505000</v>
      </c>
      <c r="D21" s="132"/>
      <c r="E21" s="132">
        <v>505000</v>
      </c>
      <c r="F21" s="132"/>
      <c r="G21" s="132"/>
      <c r="H21" s="132"/>
      <c r="I21" s="132"/>
      <c r="J21" s="132"/>
      <c r="K21" s="132"/>
      <c r="L21" s="132"/>
      <c r="M21" s="133"/>
      <c r="N21" s="134"/>
      <c r="O21" s="132"/>
      <c r="P21" s="132"/>
    </row>
    <row r="22" spans="1:16">
      <c r="A22" s="36" t="s">
        <v>118</v>
      </c>
      <c r="B22" s="41">
        <v>10</v>
      </c>
      <c r="C22" s="132"/>
      <c r="D22" s="132"/>
      <c r="E22" s="132"/>
      <c r="F22" s="132"/>
      <c r="G22" s="132">
        <v>58610</v>
      </c>
      <c r="H22" s="132"/>
      <c r="I22" s="132">
        <v>58610</v>
      </c>
      <c r="J22" s="132"/>
      <c r="K22" s="132">
        <v>25000</v>
      </c>
      <c r="L22" s="132"/>
      <c r="M22" s="133">
        <v>33610</v>
      </c>
      <c r="N22" s="134"/>
      <c r="O22" s="132"/>
      <c r="P22" s="132"/>
    </row>
    <row r="23" spans="1:16">
      <c r="A23" s="36" t="s">
        <v>119</v>
      </c>
      <c r="B23" s="41">
        <v>11</v>
      </c>
      <c r="C23" s="132"/>
      <c r="D23" s="132"/>
      <c r="E23" s="132"/>
      <c r="F23" s="132"/>
      <c r="G23" s="132">
        <v>235500</v>
      </c>
      <c r="H23" s="132"/>
      <c r="I23" s="132">
        <v>235500</v>
      </c>
      <c r="J23" s="132"/>
      <c r="K23" s="132">
        <v>235500</v>
      </c>
      <c r="L23" s="132"/>
      <c r="M23" s="133"/>
      <c r="N23" s="134"/>
      <c r="O23" s="132"/>
      <c r="P23" s="132"/>
    </row>
    <row r="24" spans="1:16">
      <c r="A24" s="36" t="s">
        <v>120</v>
      </c>
      <c r="B24" s="41">
        <v>14</v>
      </c>
      <c r="C24" s="132"/>
      <c r="D24" s="132"/>
      <c r="E24" s="132"/>
      <c r="F24" s="132"/>
      <c r="G24" s="132"/>
      <c r="H24" s="132"/>
      <c r="I24" s="132"/>
      <c r="J24" s="132"/>
      <c r="K24" s="132"/>
      <c r="L24" s="132"/>
      <c r="M24" s="133"/>
      <c r="N24" s="134"/>
      <c r="O24" s="132"/>
      <c r="P24" s="132"/>
    </row>
    <row r="25" spans="1:16">
      <c r="A25" s="36" t="s">
        <v>121</v>
      </c>
      <c r="B25" s="41">
        <v>15</v>
      </c>
      <c r="C25" s="132"/>
      <c r="D25" s="132"/>
      <c r="E25" s="132"/>
      <c r="F25" s="132"/>
      <c r="G25" s="132">
        <v>654000</v>
      </c>
      <c r="H25" s="132"/>
      <c r="I25" s="132">
        <v>654000</v>
      </c>
      <c r="J25" s="132"/>
      <c r="K25" s="132">
        <v>654000</v>
      </c>
      <c r="L25" s="132"/>
      <c r="M25" s="133"/>
      <c r="N25" s="134"/>
      <c r="O25" s="132"/>
      <c r="P25" s="132"/>
    </row>
    <row r="26" spans="1:16">
      <c r="A26" s="40" t="s">
        <v>122</v>
      </c>
      <c r="B26" s="41">
        <v>16</v>
      </c>
      <c r="C26" s="133"/>
      <c r="D26" s="134"/>
      <c r="E26" s="132"/>
      <c r="F26" s="132"/>
      <c r="G26" s="132"/>
      <c r="H26" s="132"/>
      <c r="I26" s="132"/>
      <c r="J26" s="132"/>
      <c r="K26" s="132"/>
      <c r="L26" s="132"/>
      <c r="M26" s="133"/>
      <c r="N26" s="134"/>
      <c r="O26" s="132"/>
      <c r="P26" s="132"/>
    </row>
    <row r="27" spans="1:16">
      <c r="A27" s="40" t="s">
        <v>123</v>
      </c>
      <c r="B27" s="41">
        <v>17</v>
      </c>
      <c r="C27" s="132"/>
      <c r="D27" s="132"/>
      <c r="E27" s="132"/>
      <c r="F27" s="132"/>
      <c r="G27" s="132"/>
      <c r="H27" s="132"/>
      <c r="I27" s="132"/>
      <c r="J27" s="132"/>
      <c r="K27" s="132"/>
      <c r="L27" s="132"/>
      <c r="M27" s="133"/>
      <c r="N27" s="134"/>
      <c r="O27" s="132"/>
      <c r="P27" s="132"/>
    </row>
    <row r="28" spans="1:16">
      <c r="A28" s="36" t="s">
        <v>124</v>
      </c>
      <c r="B28" s="41">
        <v>18</v>
      </c>
      <c r="C28" s="132"/>
      <c r="D28" s="132"/>
      <c r="E28" s="132"/>
      <c r="F28" s="132"/>
      <c r="G28" s="132">
        <v>340000</v>
      </c>
      <c r="H28" s="132"/>
      <c r="I28" s="132">
        <v>340000</v>
      </c>
      <c r="J28" s="132"/>
      <c r="K28" s="132">
        <v>340000</v>
      </c>
      <c r="L28" s="132"/>
      <c r="M28" s="133"/>
      <c r="N28" s="134"/>
      <c r="O28" s="125"/>
      <c r="P28" s="125"/>
    </row>
    <row r="29" spans="1:16">
      <c r="A29" s="36" t="s">
        <v>125</v>
      </c>
      <c r="B29" s="41">
        <v>19</v>
      </c>
      <c r="C29" s="132"/>
      <c r="D29" s="132"/>
      <c r="E29" s="132"/>
      <c r="F29" s="132"/>
      <c r="G29" s="132"/>
      <c r="H29" s="132"/>
      <c r="I29" s="132"/>
      <c r="J29" s="132"/>
      <c r="K29" s="132"/>
      <c r="L29" s="132"/>
      <c r="M29" s="133"/>
      <c r="N29" s="134"/>
      <c r="O29" s="125"/>
      <c r="P29" s="125"/>
    </row>
    <row r="30" spans="1:16">
      <c r="A30" s="36" t="s">
        <v>126</v>
      </c>
      <c r="B30" s="41">
        <v>20</v>
      </c>
      <c r="C30" s="132"/>
      <c r="D30" s="132"/>
      <c r="E30" s="132"/>
      <c r="F30" s="132"/>
      <c r="G30" s="132"/>
      <c r="H30" s="132"/>
      <c r="I30" s="132"/>
      <c r="J30" s="132"/>
      <c r="K30" s="132"/>
      <c r="L30" s="132"/>
      <c r="M30" s="133"/>
      <c r="N30" s="134"/>
      <c r="O30" s="125"/>
      <c r="P30" s="125"/>
    </row>
    <row r="31" spans="1:16">
      <c r="A31" s="36" t="s">
        <v>127</v>
      </c>
      <c r="B31" s="41">
        <v>21</v>
      </c>
      <c r="C31" s="133"/>
      <c r="D31" s="134"/>
      <c r="E31" s="133"/>
      <c r="F31" s="134"/>
      <c r="G31" s="133">
        <v>400000</v>
      </c>
      <c r="H31" s="134"/>
      <c r="I31" s="133">
        <v>400000</v>
      </c>
      <c r="J31" s="134"/>
      <c r="K31" s="133">
        <v>400000</v>
      </c>
      <c r="L31" s="134"/>
      <c r="M31" s="133"/>
      <c r="N31" s="134"/>
      <c r="O31" s="136"/>
      <c r="P31" s="137"/>
    </row>
    <row r="32" spans="1:16" ht="27" customHeight="1">
      <c r="A32" s="138" t="s">
        <v>128</v>
      </c>
      <c r="B32" s="138"/>
      <c r="C32" s="138"/>
      <c r="D32" s="138"/>
      <c r="E32" s="138"/>
      <c r="F32" s="138"/>
      <c r="G32" s="138"/>
      <c r="H32" s="138"/>
      <c r="I32" s="138"/>
      <c r="J32" s="138"/>
      <c r="K32" s="138"/>
      <c r="L32" s="138"/>
      <c r="M32" s="138"/>
      <c r="N32" s="138"/>
      <c r="O32" s="138"/>
      <c r="P32" s="138"/>
    </row>
    <row r="33" spans="1:16" ht="21" customHeight="1">
      <c r="A33" s="139" t="s">
        <v>129</v>
      </c>
      <c r="B33" s="139"/>
      <c r="C33" s="139"/>
      <c r="D33" s="139"/>
      <c r="E33" s="139"/>
      <c r="F33" s="139"/>
      <c r="G33" s="139"/>
      <c r="H33" s="139"/>
      <c r="I33" s="139"/>
      <c r="J33" s="139"/>
      <c r="K33" s="139"/>
      <c r="L33" s="139"/>
      <c r="M33" s="139"/>
      <c r="N33" s="139"/>
      <c r="O33" s="139"/>
      <c r="P33" s="139"/>
    </row>
    <row r="34" spans="1:16" ht="15.75">
      <c r="A34" s="135" t="s">
        <v>146</v>
      </c>
      <c r="B34" s="135"/>
      <c r="C34" s="135"/>
      <c r="D34" s="135"/>
      <c r="E34" s="135"/>
      <c r="F34" s="135"/>
      <c r="G34" s="135"/>
      <c r="H34" s="135"/>
      <c r="I34" s="135"/>
      <c r="J34" s="135"/>
      <c r="K34" s="135"/>
      <c r="L34" s="135"/>
      <c r="M34" s="135"/>
      <c r="N34" s="135"/>
      <c r="O34" s="135"/>
      <c r="P34" s="135"/>
    </row>
  </sheetData>
  <mergeCells count="170">
    <mergeCell ref="J1:P1"/>
    <mergeCell ref="J2:P2"/>
    <mergeCell ref="A3:P3"/>
    <mergeCell ref="N4:P4"/>
    <mergeCell ref="A5:B10"/>
    <mergeCell ref="C5:D9"/>
    <mergeCell ref="E5:F9"/>
    <mergeCell ref="G5:H9"/>
    <mergeCell ref="I5:P5"/>
    <mergeCell ref="I6:J9"/>
    <mergeCell ref="K6:L9"/>
    <mergeCell ref="M6:N9"/>
    <mergeCell ref="O6:P9"/>
    <mergeCell ref="C10:D10"/>
    <mergeCell ref="E10:F10"/>
    <mergeCell ref="G10:H10"/>
    <mergeCell ref="I10:J10"/>
    <mergeCell ref="K10:L10"/>
    <mergeCell ref="M10:N10"/>
    <mergeCell ref="O10:P10"/>
    <mergeCell ref="O11:P11"/>
    <mergeCell ref="C12:D12"/>
    <mergeCell ref="E12:F12"/>
    <mergeCell ref="G12:H12"/>
    <mergeCell ref="I12:J12"/>
    <mergeCell ref="K12:L12"/>
    <mergeCell ref="M12:N12"/>
    <mergeCell ref="O12:P12"/>
    <mergeCell ref="C11:D11"/>
    <mergeCell ref="E11:F11"/>
    <mergeCell ref="G11:H11"/>
    <mergeCell ref="I11:J11"/>
    <mergeCell ref="K11:L11"/>
    <mergeCell ref="M11:N11"/>
    <mergeCell ref="O13:P13"/>
    <mergeCell ref="C14:D14"/>
    <mergeCell ref="E14:F14"/>
    <mergeCell ref="G14:H14"/>
    <mergeCell ref="I14:J14"/>
    <mergeCell ref="K14:L14"/>
    <mergeCell ref="M14:N14"/>
    <mergeCell ref="O14:P14"/>
    <mergeCell ref="C13:D13"/>
    <mergeCell ref="E13:F13"/>
    <mergeCell ref="G13:H13"/>
    <mergeCell ref="I13:J13"/>
    <mergeCell ref="K13:L13"/>
    <mergeCell ref="M13:N13"/>
    <mergeCell ref="O15:P15"/>
    <mergeCell ref="C16:D16"/>
    <mergeCell ref="E16:F16"/>
    <mergeCell ref="G16:H16"/>
    <mergeCell ref="I16:J16"/>
    <mergeCell ref="K16:L16"/>
    <mergeCell ref="M16:N16"/>
    <mergeCell ref="O16:P16"/>
    <mergeCell ref="C15:D15"/>
    <mergeCell ref="E15:F15"/>
    <mergeCell ref="G15:H15"/>
    <mergeCell ref="I15:J15"/>
    <mergeCell ref="K15:L15"/>
    <mergeCell ref="M15:N15"/>
    <mergeCell ref="O17:P17"/>
    <mergeCell ref="C18:D18"/>
    <mergeCell ref="E18:F18"/>
    <mergeCell ref="G18:H18"/>
    <mergeCell ref="I18:J18"/>
    <mergeCell ref="K18:L18"/>
    <mergeCell ref="M18:N18"/>
    <mergeCell ref="O18:P18"/>
    <mergeCell ref="C17:D17"/>
    <mergeCell ref="E17:F17"/>
    <mergeCell ref="G17:H17"/>
    <mergeCell ref="I17:J17"/>
    <mergeCell ref="K17:L17"/>
    <mergeCell ref="M17:N17"/>
    <mergeCell ref="O19:P19"/>
    <mergeCell ref="C20:D20"/>
    <mergeCell ref="E20:F20"/>
    <mergeCell ref="G20:H20"/>
    <mergeCell ref="I20:J20"/>
    <mergeCell ref="K20:L20"/>
    <mergeCell ref="M20:N20"/>
    <mergeCell ref="O20:P20"/>
    <mergeCell ref="C19:D19"/>
    <mergeCell ref="E19:F19"/>
    <mergeCell ref="G19:H19"/>
    <mergeCell ref="I19:J19"/>
    <mergeCell ref="K19:L19"/>
    <mergeCell ref="M19:N19"/>
    <mergeCell ref="O21:P21"/>
    <mergeCell ref="C22:D22"/>
    <mergeCell ref="E22:F22"/>
    <mergeCell ref="G22:H22"/>
    <mergeCell ref="I22:J22"/>
    <mergeCell ref="K22:L22"/>
    <mergeCell ref="M22:N22"/>
    <mergeCell ref="O22:P22"/>
    <mergeCell ref="C21:D21"/>
    <mergeCell ref="E21:F21"/>
    <mergeCell ref="G21:H21"/>
    <mergeCell ref="I21:J21"/>
    <mergeCell ref="K21:L21"/>
    <mergeCell ref="M21:N21"/>
    <mergeCell ref="O23:P23"/>
    <mergeCell ref="C24:D24"/>
    <mergeCell ref="E24:F24"/>
    <mergeCell ref="G24:H24"/>
    <mergeCell ref="I24:J24"/>
    <mergeCell ref="K24:L24"/>
    <mergeCell ref="M24:N24"/>
    <mergeCell ref="O24:P24"/>
    <mergeCell ref="C23:D23"/>
    <mergeCell ref="E23:F23"/>
    <mergeCell ref="G23:H23"/>
    <mergeCell ref="I23:J23"/>
    <mergeCell ref="K23:L23"/>
    <mergeCell ref="M23:N23"/>
    <mergeCell ref="O25:P25"/>
    <mergeCell ref="C26:D26"/>
    <mergeCell ref="E26:F26"/>
    <mergeCell ref="G26:H26"/>
    <mergeCell ref="I26:J26"/>
    <mergeCell ref="K26:L26"/>
    <mergeCell ref="M26:N26"/>
    <mergeCell ref="O26:P26"/>
    <mergeCell ref="C25:D25"/>
    <mergeCell ref="E25:F25"/>
    <mergeCell ref="G25:H25"/>
    <mergeCell ref="I25:J25"/>
    <mergeCell ref="K25:L25"/>
    <mergeCell ref="M25:N25"/>
    <mergeCell ref="O27:P27"/>
    <mergeCell ref="C28:D28"/>
    <mergeCell ref="E28:F28"/>
    <mergeCell ref="G28:H28"/>
    <mergeCell ref="I28:J28"/>
    <mergeCell ref="K28:L28"/>
    <mergeCell ref="M28:N28"/>
    <mergeCell ref="O28:P28"/>
    <mergeCell ref="C27:D27"/>
    <mergeCell ref="E27:F27"/>
    <mergeCell ref="G27:H27"/>
    <mergeCell ref="I27:J27"/>
    <mergeCell ref="K27:L27"/>
    <mergeCell ref="M27:N27"/>
    <mergeCell ref="O29:P29"/>
    <mergeCell ref="C30:D30"/>
    <mergeCell ref="E30:F30"/>
    <mergeCell ref="G30:H30"/>
    <mergeCell ref="I30:J30"/>
    <mergeCell ref="K30:L30"/>
    <mergeCell ref="M30:N30"/>
    <mergeCell ref="O30:P30"/>
    <mergeCell ref="C29:D29"/>
    <mergeCell ref="E29:F29"/>
    <mergeCell ref="G29:H29"/>
    <mergeCell ref="I29:J29"/>
    <mergeCell ref="K29:L29"/>
    <mergeCell ref="M29:N29"/>
    <mergeCell ref="O31:P31"/>
    <mergeCell ref="A32:P32"/>
    <mergeCell ref="A33:P33"/>
    <mergeCell ref="A34:P34"/>
    <mergeCell ref="C31:D31"/>
    <mergeCell ref="E31:F31"/>
    <mergeCell ref="G31:H31"/>
    <mergeCell ref="I31:J31"/>
    <mergeCell ref="K31:L31"/>
    <mergeCell ref="M31:N31"/>
  </mergeCells>
  <pageMargins left="0.7" right="0.7" top="0.75" bottom="0.75" header="0.3" footer="0.3"/>
  <pageSetup scale="90"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85"/>
  <sheetViews>
    <sheetView workbookViewId="0">
      <selection sqref="A1:XFD1048576"/>
    </sheetView>
  </sheetViews>
  <sheetFormatPr defaultRowHeight="15"/>
  <cols>
    <col min="1" max="1" width="50.5703125" customWidth="1"/>
    <col min="2" max="2" width="13" customWidth="1"/>
    <col min="3" max="3" width="12.85546875" customWidth="1"/>
    <col min="4" max="4" width="14.28515625" customWidth="1"/>
    <col min="5" max="5" width="19" customWidth="1"/>
    <col min="7" max="7" width="4.28515625" customWidth="1"/>
  </cols>
  <sheetData>
    <row r="2" spans="1:5" ht="15.75">
      <c r="A2" s="120" t="s">
        <v>147</v>
      </c>
      <c r="B2" s="120"/>
      <c r="C2" s="120"/>
      <c r="D2" s="120"/>
      <c r="E2" s="120"/>
    </row>
    <row r="3" spans="1:5">
      <c r="A3" s="3"/>
      <c r="B3" s="4"/>
      <c r="C3" s="4"/>
      <c r="D3" s="4"/>
    </row>
    <row r="4" spans="1:5">
      <c r="A4" s="3" t="s">
        <v>82</v>
      </c>
      <c r="B4" s="4"/>
      <c r="C4" s="4"/>
      <c r="D4" s="29" t="s">
        <v>81</v>
      </c>
    </row>
    <row r="5" spans="1:5" ht="21">
      <c r="A5" s="19" t="s">
        <v>78</v>
      </c>
      <c r="B5" s="2" t="s">
        <v>79</v>
      </c>
      <c r="C5" s="2" t="s">
        <v>80</v>
      </c>
      <c r="D5" s="1" t="s">
        <v>0</v>
      </c>
      <c r="E5" s="28" t="s">
        <v>69</v>
      </c>
    </row>
    <row r="6" spans="1:5">
      <c r="A6" s="9" t="s">
        <v>1</v>
      </c>
      <c r="B6" s="2">
        <v>0</v>
      </c>
      <c r="C6" s="2">
        <v>0</v>
      </c>
      <c r="D6" s="1"/>
      <c r="E6" s="20"/>
    </row>
    <row r="7" spans="1:5">
      <c r="A7" s="10" t="s">
        <v>2</v>
      </c>
      <c r="B7" s="5">
        <v>155809700</v>
      </c>
      <c r="C7" s="5">
        <f>+C8</f>
        <v>143295698</v>
      </c>
      <c r="D7" s="5">
        <f>+D8</f>
        <v>12868002</v>
      </c>
      <c r="E7" s="20"/>
    </row>
    <row r="8" spans="1:5">
      <c r="A8" s="10" t="s">
        <v>3</v>
      </c>
      <c r="B8" s="5">
        <v>155809700</v>
      </c>
      <c r="C8" s="5">
        <f>+C9+C59+C56</f>
        <v>143295698</v>
      </c>
      <c r="D8" s="5">
        <f>+D9+D59+D56</f>
        <v>12868002</v>
      </c>
      <c r="E8" s="5"/>
    </row>
    <row r="9" spans="1:5">
      <c r="A9" s="10" t="s">
        <v>4</v>
      </c>
      <c r="B9" s="5">
        <f>+B10+B15+B21+B26+B33+B36+B40+B44+B53</f>
        <v>156163700</v>
      </c>
      <c r="C9" s="5">
        <f>+C10+C15+C21+C26+C33+C36+C40+C44+C53</f>
        <v>143295698</v>
      </c>
      <c r="D9" s="5">
        <f>+D10+D15+D21+D26+D33+D36+D40+D44+D53</f>
        <v>12868002</v>
      </c>
      <c r="E9" s="5"/>
    </row>
    <row r="10" spans="1:5">
      <c r="A10" s="10" t="s">
        <v>5</v>
      </c>
      <c r="B10" s="5">
        <f>+SUM(B11:B14)</f>
        <v>124357700</v>
      </c>
      <c r="C10" s="5">
        <f>+SUM(C11:C14)</f>
        <v>113767918</v>
      </c>
      <c r="D10" s="5">
        <f>+SUM(D11:D14)</f>
        <v>10589782</v>
      </c>
      <c r="E10" s="20"/>
    </row>
    <row r="11" spans="1:5" ht="18" customHeight="1">
      <c r="A11" s="11" t="s">
        <v>6</v>
      </c>
      <c r="B11" s="6">
        <v>107961000</v>
      </c>
      <c r="C11" s="6">
        <v>109054918</v>
      </c>
      <c r="D11" s="16">
        <f>SUM(B11-C11)</f>
        <v>-1093918</v>
      </c>
      <c r="E11" s="31"/>
    </row>
    <row r="12" spans="1:5">
      <c r="A12" s="11" t="s">
        <v>7</v>
      </c>
      <c r="B12" s="6">
        <v>4705500</v>
      </c>
      <c r="C12" s="6">
        <v>4713000</v>
      </c>
      <c r="D12" s="16">
        <f t="shared" ref="D12:D14" si="0">SUM(B12-C12)</f>
        <v>-7500</v>
      </c>
      <c r="E12" s="20"/>
    </row>
    <row r="13" spans="1:5">
      <c r="A13" s="11" t="s">
        <v>8</v>
      </c>
      <c r="B13" s="6">
        <v>11691200</v>
      </c>
      <c r="C13" s="6"/>
      <c r="D13" s="16">
        <f t="shared" si="0"/>
        <v>11691200</v>
      </c>
      <c r="E13" s="20"/>
    </row>
    <row r="14" spans="1:5">
      <c r="A14" s="11" t="s">
        <v>9</v>
      </c>
      <c r="B14" s="6"/>
      <c r="C14" s="6"/>
      <c r="D14" s="16">
        <f t="shared" si="0"/>
        <v>0</v>
      </c>
      <c r="E14" s="20"/>
    </row>
    <row r="15" spans="1:5">
      <c r="A15" s="10" t="s">
        <v>10</v>
      </c>
      <c r="B15" s="5">
        <f>+SUM(B16:B20)</f>
        <v>12630000</v>
      </c>
      <c r="C15" s="5">
        <f>+SUM(C16:C20)</f>
        <v>12089409</v>
      </c>
      <c r="D15" s="5">
        <f>+SUM(D16:D20)</f>
        <v>540591</v>
      </c>
      <c r="E15" s="20"/>
    </row>
    <row r="16" spans="1:5">
      <c r="A16" s="11" t="s">
        <v>11</v>
      </c>
      <c r="B16" s="6">
        <v>8037273</v>
      </c>
      <c r="C16" s="6">
        <v>7693261</v>
      </c>
      <c r="D16" s="16">
        <f>SUM(B16-C16)</f>
        <v>344012</v>
      </c>
      <c r="E16" s="20"/>
    </row>
    <row r="17" spans="1:5">
      <c r="A17" s="11" t="s">
        <v>12</v>
      </c>
      <c r="B17" s="6">
        <v>918545</v>
      </c>
      <c r="C17" s="6">
        <v>879230</v>
      </c>
      <c r="D17" s="16">
        <f t="shared" ref="D17:D20" si="1">SUM(B17-C17)</f>
        <v>39315</v>
      </c>
      <c r="E17" s="20"/>
    </row>
    <row r="18" spans="1:5">
      <c r="A18" s="11" t="s">
        <v>13</v>
      </c>
      <c r="B18" s="6">
        <v>1148182</v>
      </c>
      <c r="C18" s="6">
        <v>1099037</v>
      </c>
      <c r="D18" s="16">
        <f t="shared" si="1"/>
        <v>49145</v>
      </c>
      <c r="E18" s="20"/>
    </row>
    <row r="19" spans="1:5">
      <c r="A19" s="11" t="s">
        <v>14</v>
      </c>
      <c r="B19" s="6">
        <v>229636</v>
      </c>
      <c r="C19" s="6">
        <v>219807</v>
      </c>
      <c r="D19" s="16">
        <f t="shared" si="1"/>
        <v>9829</v>
      </c>
      <c r="E19" s="20"/>
    </row>
    <row r="20" spans="1:5">
      <c r="A20" s="11" t="s">
        <v>15</v>
      </c>
      <c r="B20" s="6">
        <v>2296364</v>
      </c>
      <c r="C20" s="6">
        <v>2198074</v>
      </c>
      <c r="D20" s="16">
        <f t="shared" si="1"/>
        <v>98290</v>
      </c>
      <c r="E20" s="20"/>
    </row>
    <row r="21" spans="1:5">
      <c r="A21" s="10" t="s">
        <v>16</v>
      </c>
      <c r="B21" s="5">
        <f>+SUM(B22:B25)</f>
        <v>5376600</v>
      </c>
      <c r="C21" s="5">
        <f>+SUM(C22:C25)</f>
        <v>5376600</v>
      </c>
      <c r="D21" s="5">
        <f>+SUM(D22:D25)</f>
        <v>0</v>
      </c>
      <c r="E21" s="20"/>
    </row>
    <row r="22" spans="1:5" ht="12.75" customHeight="1">
      <c r="A22" s="11" t="s">
        <v>17</v>
      </c>
      <c r="B22" s="6">
        <v>366500</v>
      </c>
      <c r="C22" s="6">
        <v>454423</v>
      </c>
      <c r="D22" s="16">
        <f>SUM(B22-C22)</f>
        <v>-87923</v>
      </c>
      <c r="E22" s="30"/>
    </row>
    <row r="23" spans="1:5" ht="18.75" customHeight="1">
      <c r="A23" s="11" t="s">
        <v>18</v>
      </c>
      <c r="B23" s="6">
        <v>4634100</v>
      </c>
      <c r="C23" s="6">
        <v>4493007</v>
      </c>
      <c r="D23" s="16">
        <f t="shared" ref="D23:D25" si="2">SUM(B23-C23)</f>
        <v>141093</v>
      </c>
      <c r="E23" s="30"/>
    </row>
    <row r="24" spans="1:5">
      <c r="A24" s="11" t="s">
        <v>19</v>
      </c>
      <c r="B24" s="6">
        <v>376000</v>
      </c>
      <c r="C24" s="6">
        <v>429170</v>
      </c>
      <c r="D24" s="16">
        <f t="shared" si="2"/>
        <v>-53170</v>
      </c>
      <c r="E24" s="32"/>
    </row>
    <row r="25" spans="1:5">
      <c r="A25" s="11" t="s">
        <v>20</v>
      </c>
      <c r="B25" s="8"/>
      <c r="C25" s="6"/>
      <c r="D25" s="16">
        <f t="shared" si="2"/>
        <v>0</v>
      </c>
      <c r="E25" s="20"/>
    </row>
    <row r="26" spans="1:5">
      <c r="A26" s="10" t="s">
        <v>21</v>
      </c>
      <c r="B26" s="5">
        <f>+SUM(B27:B32)</f>
        <v>5607900</v>
      </c>
      <c r="C26" s="5">
        <f>+SUM(C27:C32)</f>
        <v>4747587</v>
      </c>
      <c r="D26" s="5">
        <f>+SUM(D27:D32)</f>
        <v>860313</v>
      </c>
      <c r="E26" s="20"/>
    </row>
    <row r="27" spans="1:5">
      <c r="A27" s="11" t="s">
        <v>22</v>
      </c>
      <c r="B27" s="6">
        <v>1529500</v>
      </c>
      <c r="C27" s="6">
        <v>1341500</v>
      </c>
      <c r="D27" s="16">
        <f>SUM(B27-C27)</f>
        <v>188000</v>
      </c>
      <c r="E27" s="20"/>
    </row>
    <row r="28" spans="1:5">
      <c r="A28" s="11" t="s">
        <v>23</v>
      </c>
      <c r="B28" s="6">
        <v>1160000</v>
      </c>
      <c r="C28" s="6">
        <v>1480940</v>
      </c>
      <c r="D28" s="16">
        <f t="shared" ref="D28:D32" si="3">SUM(B28-C28)</f>
        <v>-320940</v>
      </c>
      <c r="E28" s="20"/>
    </row>
    <row r="29" spans="1:5">
      <c r="A29" s="11" t="s">
        <v>24</v>
      </c>
      <c r="B29" s="6">
        <v>2298500</v>
      </c>
      <c r="C29" s="6">
        <v>1623497</v>
      </c>
      <c r="D29" s="16">
        <f t="shared" si="3"/>
        <v>675003</v>
      </c>
      <c r="E29" s="20"/>
    </row>
    <row r="30" spans="1:5">
      <c r="A30" s="11" t="s">
        <v>25</v>
      </c>
      <c r="B30" s="6"/>
      <c r="C30" s="6"/>
      <c r="D30" s="16">
        <f t="shared" si="3"/>
        <v>0</v>
      </c>
      <c r="E30" s="20"/>
    </row>
    <row r="31" spans="1:5">
      <c r="A31" s="11" t="s">
        <v>26</v>
      </c>
      <c r="B31" s="8">
        <v>335500</v>
      </c>
      <c r="C31" s="6"/>
      <c r="D31" s="16">
        <f t="shared" si="3"/>
        <v>335500</v>
      </c>
      <c r="E31" s="20"/>
    </row>
    <row r="32" spans="1:5">
      <c r="A32" s="11" t="s">
        <v>27</v>
      </c>
      <c r="B32" s="6">
        <v>284400</v>
      </c>
      <c r="C32" s="6">
        <v>301650</v>
      </c>
      <c r="D32" s="16">
        <f t="shared" si="3"/>
        <v>-17250</v>
      </c>
      <c r="E32" s="20"/>
    </row>
    <row r="33" spans="1:5">
      <c r="A33" s="10" t="s">
        <v>28</v>
      </c>
      <c r="B33" s="5">
        <f>+SUM(B34:B35)</f>
        <v>0</v>
      </c>
      <c r="C33" s="5">
        <f>+SUM(C34:C35)</f>
        <v>0</v>
      </c>
      <c r="D33" s="5">
        <f>+SUM(D34:D35)</f>
        <v>0</v>
      </c>
      <c r="E33" s="20"/>
    </row>
    <row r="34" spans="1:5">
      <c r="A34" s="11" t="s">
        <v>29</v>
      </c>
      <c r="B34" s="6"/>
      <c r="C34" s="6"/>
      <c r="D34" s="16"/>
      <c r="E34" s="20"/>
    </row>
    <row r="35" spans="1:5">
      <c r="A35" s="11" t="s">
        <v>30</v>
      </c>
      <c r="B35" s="6"/>
      <c r="C35" s="6"/>
      <c r="D35" s="16"/>
      <c r="E35" s="20"/>
    </row>
    <row r="36" spans="1:5">
      <c r="A36" s="10" t="s">
        <v>31</v>
      </c>
      <c r="B36" s="5">
        <f>+SUM(B37:B39)</f>
        <v>0</v>
      </c>
      <c r="C36" s="5">
        <f>+SUM(C37:C39)</f>
        <v>0</v>
      </c>
      <c r="D36" s="5">
        <f>+SUM(D37:D39)</f>
        <v>0</v>
      </c>
      <c r="E36" s="20"/>
    </row>
    <row r="37" spans="1:5">
      <c r="A37" s="11" t="s">
        <v>32</v>
      </c>
      <c r="B37" s="6"/>
      <c r="C37" s="6"/>
      <c r="D37" s="16"/>
      <c r="E37" s="20"/>
    </row>
    <row r="38" spans="1:5">
      <c r="A38" s="11" t="s">
        <v>33</v>
      </c>
      <c r="B38" s="6"/>
      <c r="C38" s="6"/>
      <c r="D38" s="16"/>
      <c r="E38" s="20"/>
    </row>
    <row r="39" spans="1:5">
      <c r="A39" s="11" t="s">
        <v>34</v>
      </c>
      <c r="B39" s="6"/>
      <c r="C39" s="6"/>
      <c r="D39" s="16"/>
      <c r="E39" s="20"/>
    </row>
    <row r="40" spans="1:5">
      <c r="A40" s="10" t="s">
        <v>35</v>
      </c>
      <c r="B40" s="5">
        <f>+SUM(B41:B43)</f>
        <v>965500</v>
      </c>
      <c r="C40" s="5">
        <f>+SUM(C41:C43)</f>
        <v>960500</v>
      </c>
      <c r="D40" s="5">
        <f>+SUM(D41:D43)</f>
        <v>5000</v>
      </c>
      <c r="E40" s="20"/>
    </row>
    <row r="41" spans="1:5">
      <c r="A41" s="11" t="s">
        <v>36</v>
      </c>
      <c r="B41" s="6"/>
      <c r="C41" s="6"/>
      <c r="D41" s="16"/>
      <c r="E41" s="20"/>
    </row>
    <row r="42" spans="1:5">
      <c r="A42" s="11" t="s">
        <v>37</v>
      </c>
      <c r="B42" s="6">
        <v>965500</v>
      </c>
      <c r="C42" s="6">
        <v>960500</v>
      </c>
      <c r="D42" s="16">
        <f>SUM(B42-C42)</f>
        <v>5000</v>
      </c>
      <c r="E42" s="20"/>
    </row>
    <row r="43" spans="1:5">
      <c r="A43" s="11" t="s">
        <v>38</v>
      </c>
      <c r="B43" s="6"/>
      <c r="C43" s="6"/>
      <c r="D43" s="16"/>
      <c r="E43" s="20"/>
    </row>
    <row r="44" spans="1:5">
      <c r="A44" s="10" t="s">
        <v>39</v>
      </c>
      <c r="B44" s="5">
        <f>+SUM(B45:B52)</f>
        <v>6406000</v>
      </c>
      <c r="C44" s="5">
        <f>+SUM(C45:C52)</f>
        <v>5898184</v>
      </c>
      <c r="D44" s="5">
        <f>+SUM(D45:D52)</f>
        <v>507816</v>
      </c>
      <c r="E44" s="20"/>
    </row>
    <row r="45" spans="1:5">
      <c r="A45" s="11" t="s">
        <v>40</v>
      </c>
      <c r="B45" s="8">
        <v>240000</v>
      </c>
      <c r="C45" s="6">
        <v>240000</v>
      </c>
      <c r="D45" s="16">
        <f>SUM(B45-C45)</f>
        <v>0</v>
      </c>
      <c r="E45" s="20"/>
    </row>
    <row r="46" spans="1:5">
      <c r="A46" s="11" t="s">
        <v>41</v>
      </c>
      <c r="B46" s="8">
        <v>300000</v>
      </c>
      <c r="C46" s="6"/>
      <c r="D46" s="16">
        <f t="shared" ref="D46:D59" si="4">SUM(B46-C46)</f>
        <v>300000</v>
      </c>
      <c r="E46" s="20"/>
    </row>
    <row r="47" spans="1:5" ht="16.5" customHeight="1">
      <c r="A47" s="12" t="s">
        <v>42</v>
      </c>
      <c r="B47" s="7">
        <v>5500000</v>
      </c>
      <c r="C47" s="6">
        <v>5500000</v>
      </c>
      <c r="D47" s="16">
        <f t="shared" si="4"/>
        <v>0</v>
      </c>
      <c r="E47" s="30"/>
    </row>
    <row r="48" spans="1:5">
      <c r="A48" s="11" t="s">
        <v>43</v>
      </c>
      <c r="B48" s="8">
        <v>95000</v>
      </c>
      <c r="C48" s="6">
        <v>11000</v>
      </c>
      <c r="D48" s="16">
        <f t="shared" si="4"/>
        <v>84000</v>
      </c>
      <c r="E48" s="20"/>
    </row>
    <row r="49" spans="1:5">
      <c r="A49" s="11" t="s">
        <v>44</v>
      </c>
      <c r="B49" s="7">
        <v>171000</v>
      </c>
      <c r="C49" s="6">
        <v>147184</v>
      </c>
      <c r="D49" s="16">
        <f t="shared" si="4"/>
        <v>23816</v>
      </c>
      <c r="E49" s="20"/>
    </row>
    <row r="50" spans="1:5">
      <c r="A50" s="11" t="s">
        <v>45</v>
      </c>
      <c r="B50" s="7">
        <v>100000</v>
      </c>
      <c r="C50" s="6"/>
      <c r="D50" s="16">
        <f t="shared" si="4"/>
        <v>100000</v>
      </c>
      <c r="E50" s="20"/>
    </row>
    <row r="51" spans="1:5">
      <c r="A51" s="11" t="s">
        <v>46</v>
      </c>
      <c r="B51" s="8"/>
      <c r="C51" s="6"/>
      <c r="D51" s="16">
        <f t="shared" si="4"/>
        <v>0</v>
      </c>
      <c r="E51" s="20"/>
    </row>
    <row r="52" spans="1:5">
      <c r="A52" s="26" t="s">
        <v>47</v>
      </c>
      <c r="B52" s="8"/>
      <c r="C52" s="6"/>
      <c r="D52" s="16">
        <f t="shared" si="4"/>
        <v>0</v>
      </c>
      <c r="E52" s="20"/>
    </row>
    <row r="53" spans="1:5">
      <c r="A53" s="10" t="s">
        <v>48</v>
      </c>
      <c r="B53" s="5">
        <f>+SUM(B54:B55)</f>
        <v>820000</v>
      </c>
      <c r="C53" s="5">
        <f>+SUM(C54:C55)</f>
        <v>455500</v>
      </c>
      <c r="D53" s="16">
        <f t="shared" si="4"/>
        <v>364500</v>
      </c>
      <c r="E53" s="20"/>
    </row>
    <row r="54" spans="1:5">
      <c r="A54" s="11" t="s">
        <v>49</v>
      </c>
      <c r="B54" s="6">
        <v>466000</v>
      </c>
      <c r="C54" s="6">
        <v>455500</v>
      </c>
      <c r="D54" s="16">
        <f t="shared" si="4"/>
        <v>10500</v>
      </c>
      <c r="E54" s="20"/>
    </row>
    <row r="55" spans="1:5">
      <c r="A55" s="11" t="s">
        <v>50</v>
      </c>
      <c r="B55" s="6">
        <v>354000</v>
      </c>
      <c r="C55" s="6"/>
      <c r="D55" s="16">
        <f t="shared" si="4"/>
        <v>354000</v>
      </c>
      <c r="E55" s="20"/>
    </row>
    <row r="56" spans="1:5">
      <c r="A56" s="10" t="s">
        <v>51</v>
      </c>
      <c r="B56" s="5" t="str">
        <f>+B58</f>
        <v>0.0.</v>
      </c>
      <c r="C56" s="5">
        <f>+SUM(C58)</f>
        <v>0</v>
      </c>
      <c r="D56" s="16">
        <v>0</v>
      </c>
      <c r="E56" s="20"/>
    </row>
    <row r="57" spans="1:5">
      <c r="A57" s="10" t="s">
        <v>52</v>
      </c>
      <c r="B57" s="5" t="str">
        <f>+B58</f>
        <v>0.0.</v>
      </c>
      <c r="C57" s="5">
        <f>+C58</f>
        <v>0</v>
      </c>
      <c r="D57" s="16">
        <v>0</v>
      </c>
      <c r="E57" s="20"/>
    </row>
    <row r="58" spans="1:5">
      <c r="A58" s="11" t="s">
        <v>53</v>
      </c>
      <c r="B58" s="8" t="s">
        <v>131</v>
      </c>
      <c r="C58" s="6">
        <v>0</v>
      </c>
      <c r="D58" s="16">
        <v>0</v>
      </c>
      <c r="E58" s="20"/>
    </row>
    <row r="59" spans="1:5">
      <c r="A59" s="10" t="s">
        <v>54</v>
      </c>
      <c r="B59" s="5">
        <f>+B60</f>
        <v>0</v>
      </c>
      <c r="C59" s="5">
        <f>+C60</f>
        <v>0</v>
      </c>
      <c r="D59" s="16">
        <f t="shared" si="4"/>
        <v>0</v>
      </c>
      <c r="E59" s="20"/>
    </row>
    <row r="60" spans="1:5">
      <c r="A60" s="10" t="s">
        <v>55</v>
      </c>
      <c r="B60" s="5">
        <f>+SUM(B61:B63)</f>
        <v>0</v>
      </c>
      <c r="C60" s="5">
        <f>+SUM(C61:C63)</f>
        <v>0</v>
      </c>
      <c r="D60" s="5">
        <f>+SUM(D61:D63)</f>
        <v>0</v>
      </c>
      <c r="E60" s="20"/>
    </row>
    <row r="61" spans="1:5">
      <c r="A61" s="11" t="s">
        <v>56</v>
      </c>
      <c r="B61" s="8"/>
      <c r="C61" s="13"/>
      <c r="D61" s="16"/>
      <c r="E61" s="20"/>
    </row>
    <row r="62" spans="1:5">
      <c r="A62" s="12" t="s">
        <v>57</v>
      </c>
      <c r="B62" s="8"/>
      <c r="C62" s="13"/>
      <c r="D62" s="16"/>
      <c r="E62" s="20"/>
    </row>
    <row r="63" spans="1:5">
      <c r="A63" s="27" t="s">
        <v>58</v>
      </c>
      <c r="B63" s="8"/>
      <c r="C63" s="22"/>
      <c r="D63" s="16"/>
      <c r="E63" s="20"/>
    </row>
    <row r="64" spans="1:5">
      <c r="A64" s="10" t="s">
        <v>59</v>
      </c>
      <c r="B64" s="14">
        <f>SUM(B65+B67)</f>
        <v>157009358</v>
      </c>
      <c r="C64" s="14">
        <f>SUM(C65+C67)</f>
        <v>144472506</v>
      </c>
      <c r="D64" s="5">
        <f>+B64-C64</f>
        <v>12536852</v>
      </c>
      <c r="E64" s="20"/>
    </row>
    <row r="65" spans="1:5">
      <c r="A65" s="10" t="s">
        <v>60</v>
      </c>
      <c r="B65" s="14">
        <f>+B66</f>
        <v>155809700</v>
      </c>
      <c r="C65" s="14">
        <f>+C66</f>
        <v>143295698</v>
      </c>
      <c r="D65" s="14">
        <f>+D66</f>
        <v>12868002</v>
      </c>
      <c r="E65" s="20"/>
    </row>
    <row r="66" spans="1:5">
      <c r="A66" s="11" t="s">
        <v>61</v>
      </c>
      <c r="B66" s="15">
        <v>155809700</v>
      </c>
      <c r="C66" s="13">
        <v>143295698</v>
      </c>
      <c r="D66" s="16">
        <v>12868002</v>
      </c>
      <c r="E66" s="20"/>
    </row>
    <row r="67" spans="1:5">
      <c r="A67" s="10" t="s">
        <v>62</v>
      </c>
      <c r="B67" s="14">
        <f>+B68</f>
        <v>1199658</v>
      </c>
      <c r="C67" s="14">
        <f t="shared" ref="C67:D67" si="5">+C68</f>
        <v>1176808</v>
      </c>
      <c r="D67" s="14">
        <f t="shared" si="5"/>
        <v>22850</v>
      </c>
      <c r="E67" s="20"/>
    </row>
    <row r="68" spans="1:5">
      <c r="A68" s="24" t="s">
        <v>63</v>
      </c>
      <c r="B68" s="15">
        <f>SUM(B69+B70+B71+B72+B73+B74+B75)</f>
        <v>1199658</v>
      </c>
      <c r="C68" s="15">
        <f>SUM(C69+C70+C71+C72+C73+C74+C75)</f>
        <v>1176808</v>
      </c>
      <c r="D68" s="15">
        <f>SUM(B68-C68)</f>
        <v>22850</v>
      </c>
      <c r="E68" s="20"/>
    </row>
    <row r="69" spans="1:5">
      <c r="A69" s="24" t="s">
        <v>70</v>
      </c>
      <c r="B69" s="6"/>
      <c r="C69" s="13">
        <v>0</v>
      </c>
      <c r="D69" s="5"/>
      <c r="E69" s="20"/>
    </row>
    <row r="70" spans="1:5">
      <c r="A70" s="55" t="s">
        <v>150</v>
      </c>
      <c r="B70" s="6">
        <v>22850</v>
      </c>
      <c r="C70" s="13">
        <v>0</v>
      </c>
      <c r="D70" s="5"/>
      <c r="E70" s="20"/>
    </row>
    <row r="71" spans="1:5">
      <c r="A71" s="24" t="s">
        <v>72</v>
      </c>
      <c r="B71" s="6"/>
      <c r="C71" s="13">
        <v>0</v>
      </c>
      <c r="D71" s="5"/>
      <c r="E71" s="20"/>
    </row>
    <row r="72" spans="1:5">
      <c r="A72" s="24" t="s">
        <v>73</v>
      </c>
      <c r="B72" s="6"/>
      <c r="C72" s="13">
        <v>0</v>
      </c>
      <c r="D72" s="5"/>
      <c r="E72" s="20"/>
    </row>
    <row r="73" spans="1:5">
      <c r="A73" s="24" t="s">
        <v>74</v>
      </c>
      <c r="B73" s="6"/>
      <c r="C73" s="13">
        <v>0</v>
      </c>
      <c r="D73" s="5"/>
      <c r="E73" s="20"/>
    </row>
    <row r="74" spans="1:5">
      <c r="A74" s="24" t="s">
        <v>75</v>
      </c>
      <c r="B74" s="6">
        <v>725003</v>
      </c>
      <c r="C74" s="13">
        <v>725003</v>
      </c>
      <c r="D74" s="5"/>
      <c r="E74" s="20"/>
    </row>
    <row r="75" spans="1:5">
      <c r="A75" s="25" t="s">
        <v>76</v>
      </c>
      <c r="B75" s="6">
        <v>451805</v>
      </c>
      <c r="C75" s="13">
        <v>451805</v>
      </c>
      <c r="D75" s="5"/>
      <c r="E75" s="20"/>
    </row>
    <row r="76" spans="1:5">
      <c r="A76" s="23" t="s">
        <v>77</v>
      </c>
      <c r="B76" s="6"/>
      <c r="C76" s="13"/>
      <c r="D76" s="43"/>
      <c r="E76" s="21"/>
    </row>
    <row r="77" spans="1:5">
      <c r="A77" s="10" t="s">
        <v>64</v>
      </c>
      <c r="B77" s="6">
        <v>34</v>
      </c>
      <c r="C77" s="6">
        <v>34</v>
      </c>
      <c r="D77" s="6">
        <f t="shared" ref="D77" si="6">SUM(D78:D81)</f>
        <v>0</v>
      </c>
      <c r="E77" s="20"/>
    </row>
    <row r="78" spans="1:5">
      <c r="A78" s="11" t="s">
        <v>65</v>
      </c>
      <c r="B78" s="6">
        <v>6</v>
      </c>
      <c r="C78" s="6">
        <v>6</v>
      </c>
      <c r="D78" s="6"/>
      <c r="E78" s="20"/>
    </row>
    <row r="79" spans="1:5">
      <c r="A79" s="11" t="s">
        <v>66</v>
      </c>
      <c r="B79" s="6">
        <v>23</v>
      </c>
      <c r="C79" s="6">
        <v>23</v>
      </c>
      <c r="D79" s="6"/>
      <c r="E79" s="20"/>
    </row>
    <row r="80" spans="1:5">
      <c r="A80" s="11" t="s">
        <v>67</v>
      </c>
      <c r="B80" s="6">
        <v>5</v>
      </c>
      <c r="C80" s="6">
        <v>5</v>
      </c>
      <c r="D80" s="6"/>
      <c r="E80" s="20"/>
    </row>
    <row r="81" spans="1:5">
      <c r="A81" s="11" t="s">
        <v>68</v>
      </c>
      <c r="B81" s="6"/>
      <c r="C81" s="6"/>
      <c r="D81" s="6"/>
      <c r="E81" s="20"/>
    </row>
    <row r="82" spans="1:5" ht="19.5" customHeight="1">
      <c r="A82" s="18"/>
      <c r="B82" s="17"/>
      <c r="C82" s="17"/>
      <c r="D82" s="17"/>
      <c r="E82" t="s">
        <v>83</v>
      </c>
    </row>
    <row r="83" spans="1:5" ht="14.25" customHeight="1">
      <c r="A83" s="121" t="s">
        <v>84</v>
      </c>
      <c r="B83" s="121"/>
      <c r="C83" s="121"/>
      <c r="D83" s="121"/>
      <c r="E83" s="121"/>
    </row>
    <row r="84" spans="1:5" ht="50.25" customHeight="1">
      <c r="A84" s="119" t="s">
        <v>85</v>
      </c>
      <c r="B84" s="119"/>
      <c r="C84" s="119"/>
      <c r="D84" s="119"/>
      <c r="E84" s="119"/>
    </row>
    <row r="85" spans="1:5" ht="15.75" customHeight="1"/>
  </sheetData>
  <mergeCells count="3">
    <mergeCell ref="A2:E2"/>
    <mergeCell ref="A83:E83"/>
    <mergeCell ref="A84:E84"/>
  </mergeCells>
  <pageMargins left="0.25" right="0.25" top="0.75" bottom="0.75" header="0.3" footer="0.3"/>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topLeftCell="A7" workbookViewId="0">
      <selection activeCell="G20" sqref="G20:H20"/>
    </sheetView>
  </sheetViews>
  <sheetFormatPr defaultRowHeight="15"/>
  <cols>
    <col min="1" max="1" width="25" customWidth="1"/>
    <col min="2" max="2" width="8.85546875" customWidth="1"/>
    <col min="3" max="3" width="6.140625" customWidth="1"/>
    <col min="4" max="4" width="7.42578125" customWidth="1"/>
    <col min="5" max="5" width="6.140625" customWidth="1"/>
    <col min="6" max="6" width="7.42578125" customWidth="1"/>
    <col min="7" max="7" width="6.140625" customWidth="1"/>
    <col min="8" max="8" width="7.7109375" customWidth="1"/>
    <col min="9" max="9" width="6.140625" customWidth="1"/>
    <col min="10" max="10" width="7.85546875" customWidth="1"/>
    <col min="11" max="11" width="6.140625" customWidth="1"/>
    <col min="12" max="12" width="7.7109375" customWidth="1"/>
    <col min="13" max="13" width="6.140625" customWidth="1"/>
    <col min="14" max="14" width="9.140625" customWidth="1"/>
    <col min="15" max="17" width="6.140625" customWidth="1"/>
  </cols>
  <sheetData>
    <row r="1" spans="1:16">
      <c r="A1" s="33"/>
      <c r="B1" s="35"/>
      <c r="C1" s="35"/>
      <c r="D1" s="35"/>
      <c r="E1" s="35"/>
      <c r="F1" s="33"/>
      <c r="G1" s="33"/>
      <c r="H1" s="33"/>
      <c r="I1" s="33"/>
      <c r="J1" s="152" t="s">
        <v>87</v>
      </c>
      <c r="K1" s="152"/>
      <c r="L1" s="152"/>
      <c r="M1" s="152"/>
      <c r="N1" s="152"/>
      <c r="O1" s="152"/>
      <c r="P1" s="152"/>
    </row>
    <row r="2" spans="1:16" ht="33.75" customHeight="1">
      <c r="A2" s="35"/>
      <c r="B2" s="35"/>
      <c r="C2" s="33"/>
      <c r="D2" s="35"/>
      <c r="E2" s="35"/>
      <c r="F2" s="35"/>
      <c r="G2" s="35"/>
      <c r="H2" s="35"/>
      <c r="I2" s="35"/>
      <c r="J2" s="122" t="s">
        <v>143</v>
      </c>
      <c r="K2" s="122"/>
      <c r="L2" s="122"/>
      <c r="M2" s="122"/>
      <c r="N2" s="122"/>
      <c r="O2" s="122"/>
      <c r="P2" s="122"/>
    </row>
    <row r="3" spans="1:16" ht="21.75" customHeight="1">
      <c r="A3" s="123" t="s">
        <v>148</v>
      </c>
      <c r="B3" s="123"/>
      <c r="C3" s="123"/>
      <c r="D3" s="123"/>
      <c r="E3" s="123"/>
      <c r="F3" s="123"/>
      <c r="G3" s="123"/>
      <c r="H3" s="123"/>
      <c r="I3" s="123"/>
      <c r="J3" s="123"/>
      <c r="K3" s="123"/>
      <c r="L3" s="123"/>
      <c r="M3" s="123"/>
      <c r="N3" s="123"/>
      <c r="O3" s="123"/>
      <c r="P3" s="123"/>
    </row>
    <row r="4" spans="1:16" ht="15.75">
      <c r="A4" s="33"/>
      <c r="B4" s="33"/>
      <c r="C4" s="33"/>
      <c r="D4" s="33"/>
      <c r="E4" s="33"/>
      <c r="F4" s="33"/>
      <c r="G4" s="33"/>
      <c r="H4" s="33"/>
      <c r="I4" s="33"/>
      <c r="J4" s="33"/>
      <c r="K4" s="33"/>
      <c r="L4" s="33"/>
      <c r="M4" s="33"/>
      <c r="N4" s="124" t="s">
        <v>90</v>
      </c>
      <c r="O4" s="124"/>
      <c r="P4" s="124"/>
    </row>
    <row r="5" spans="1:16">
      <c r="A5" s="125"/>
      <c r="B5" s="125"/>
      <c r="C5" s="153" t="s">
        <v>91</v>
      </c>
      <c r="D5" s="153"/>
      <c r="E5" s="153" t="s">
        <v>92</v>
      </c>
      <c r="F5" s="153"/>
      <c r="G5" s="153" t="s">
        <v>93</v>
      </c>
      <c r="H5" s="153"/>
      <c r="I5" s="127" t="s">
        <v>151</v>
      </c>
      <c r="J5" s="128"/>
      <c r="K5" s="128"/>
      <c r="L5" s="128"/>
      <c r="M5" s="128"/>
      <c r="N5" s="128"/>
      <c r="O5" s="128"/>
      <c r="P5" s="129"/>
    </row>
    <row r="6" spans="1:16">
      <c r="A6" s="125"/>
      <c r="B6" s="125"/>
      <c r="C6" s="153"/>
      <c r="D6" s="153"/>
      <c r="E6" s="153"/>
      <c r="F6" s="153"/>
      <c r="G6" s="153"/>
      <c r="H6" s="153"/>
      <c r="I6" s="126" t="s">
        <v>95</v>
      </c>
      <c r="J6" s="126"/>
      <c r="K6" s="130" t="s">
        <v>96</v>
      </c>
      <c r="L6" s="130"/>
      <c r="M6" s="126" t="s">
        <v>97</v>
      </c>
      <c r="N6" s="126"/>
      <c r="O6" s="126" t="s">
        <v>98</v>
      </c>
      <c r="P6" s="126"/>
    </row>
    <row r="7" spans="1:16">
      <c r="A7" s="125"/>
      <c r="B7" s="125"/>
      <c r="C7" s="153"/>
      <c r="D7" s="153"/>
      <c r="E7" s="153"/>
      <c r="F7" s="153"/>
      <c r="G7" s="153"/>
      <c r="H7" s="153"/>
      <c r="I7" s="126"/>
      <c r="J7" s="126"/>
      <c r="K7" s="130"/>
      <c r="L7" s="130"/>
      <c r="M7" s="126"/>
      <c r="N7" s="126"/>
      <c r="O7" s="126"/>
      <c r="P7" s="126"/>
    </row>
    <row r="8" spans="1:16">
      <c r="A8" s="125"/>
      <c r="B8" s="125"/>
      <c r="C8" s="153"/>
      <c r="D8" s="153"/>
      <c r="E8" s="153"/>
      <c r="F8" s="153"/>
      <c r="G8" s="153"/>
      <c r="H8" s="153"/>
      <c r="I8" s="126"/>
      <c r="J8" s="126"/>
      <c r="K8" s="130"/>
      <c r="L8" s="130"/>
      <c r="M8" s="126"/>
      <c r="N8" s="126"/>
      <c r="O8" s="126"/>
      <c r="P8" s="126"/>
    </row>
    <row r="9" spans="1:16">
      <c r="A9" s="125"/>
      <c r="B9" s="125"/>
      <c r="C9" s="153"/>
      <c r="D9" s="153"/>
      <c r="E9" s="153"/>
      <c r="F9" s="153"/>
      <c r="G9" s="153"/>
      <c r="H9" s="153"/>
      <c r="I9" s="126"/>
      <c r="J9" s="126"/>
      <c r="K9" s="130"/>
      <c r="L9" s="130"/>
      <c r="M9" s="126"/>
      <c r="N9" s="126"/>
      <c r="O9" s="126"/>
      <c r="P9" s="126"/>
    </row>
    <row r="10" spans="1:16">
      <c r="A10" s="125"/>
      <c r="B10" s="125"/>
      <c r="C10" s="131" t="s">
        <v>99</v>
      </c>
      <c r="D10" s="131"/>
      <c r="E10" s="131" t="s">
        <v>100</v>
      </c>
      <c r="F10" s="131"/>
      <c r="G10" s="131" t="s">
        <v>101</v>
      </c>
      <c r="H10" s="131"/>
      <c r="I10" s="131" t="s">
        <v>102</v>
      </c>
      <c r="J10" s="131"/>
      <c r="K10" s="131" t="s">
        <v>103</v>
      </c>
      <c r="L10" s="131"/>
      <c r="M10" s="131" t="s">
        <v>104</v>
      </c>
      <c r="N10" s="131"/>
      <c r="O10" s="125" t="s">
        <v>105</v>
      </c>
      <c r="P10" s="125"/>
    </row>
    <row r="11" spans="1:16">
      <c r="A11" s="36" t="s">
        <v>106</v>
      </c>
      <c r="B11" s="37">
        <v>1</v>
      </c>
      <c r="C11" s="132">
        <v>1183450</v>
      </c>
      <c r="D11" s="132"/>
      <c r="E11" s="132">
        <v>1156000</v>
      </c>
      <c r="F11" s="132"/>
      <c r="G11" s="132">
        <v>3100000</v>
      </c>
      <c r="H11" s="132"/>
      <c r="I11" s="132">
        <v>3127450</v>
      </c>
      <c r="J11" s="132"/>
      <c r="K11" s="132">
        <v>3100000</v>
      </c>
      <c r="L11" s="132"/>
      <c r="M11" s="132"/>
      <c r="N11" s="132"/>
      <c r="O11" s="132">
        <v>27450</v>
      </c>
      <c r="P11" s="132"/>
    </row>
    <row r="12" spans="1:16">
      <c r="A12" s="36" t="s">
        <v>107</v>
      </c>
      <c r="B12" s="37" t="s">
        <v>108</v>
      </c>
      <c r="C12" s="151">
        <v>3181700</v>
      </c>
      <c r="D12" s="151"/>
      <c r="E12" s="151">
        <v>1310813</v>
      </c>
      <c r="F12" s="151"/>
      <c r="G12" s="151">
        <f>SUM(G13+G14+G15+G16+G17+G18+G19+G20+G21+G22+G23+G24+G25+G26+G27+G28+G29+G30+G31)</f>
        <v>620593</v>
      </c>
      <c r="H12" s="151"/>
      <c r="I12" s="151">
        <f t="shared" ref="I12" si="0">SUM(I13+I14+I15+I16+I17+I18+I19+I20+I21+I22+I23+I24+I25+I26+I27+I28+I29+I30+I31)</f>
        <v>2491480</v>
      </c>
      <c r="J12" s="151"/>
      <c r="K12" s="151">
        <f t="shared" ref="K12" si="1">SUM(K13+K14+K15+K16+K17+K18+K19+K20+K21+K22+K23+K24+K25+K26+K27+K28+K29+K30+K31)</f>
        <v>1763480</v>
      </c>
      <c r="L12" s="151"/>
      <c r="M12" s="151">
        <f t="shared" ref="M12" si="2">SUM(M13+M14+M15+M16+M17+M18+M19+M20+M21+M22+M23+M24+M25+M26+M27+M28+M29+M30+M31)</f>
        <v>400000</v>
      </c>
      <c r="N12" s="151"/>
      <c r="O12" s="151">
        <f t="shared" ref="O12" si="3">SUM(O13+O14+O15+O16+O17+O18+O19+O20+O21+O22+O23+O24+O25+O26+O27+O28+O29+O30+O31)</f>
        <v>0</v>
      </c>
      <c r="P12" s="151"/>
    </row>
    <row r="13" spans="1:16">
      <c r="A13" s="53" t="s">
        <v>109</v>
      </c>
      <c r="B13" s="41"/>
      <c r="C13" s="132"/>
      <c r="D13" s="132"/>
      <c r="E13" s="132"/>
      <c r="F13" s="132"/>
      <c r="G13" s="132"/>
      <c r="H13" s="132"/>
      <c r="I13" s="132">
        <v>0</v>
      </c>
      <c r="J13" s="132"/>
      <c r="K13" s="132">
        <v>0</v>
      </c>
      <c r="L13" s="132"/>
      <c r="M13" s="133"/>
      <c r="N13" s="134"/>
      <c r="O13" s="132"/>
      <c r="P13" s="132"/>
    </row>
    <row r="14" spans="1:16">
      <c r="A14" s="39" t="s">
        <v>110</v>
      </c>
      <c r="B14" s="41">
        <v>3</v>
      </c>
      <c r="C14" s="132"/>
      <c r="D14" s="132"/>
      <c r="E14" s="132"/>
      <c r="F14" s="132"/>
      <c r="G14" s="132"/>
      <c r="H14" s="132"/>
      <c r="I14" s="132"/>
      <c r="J14" s="132"/>
      <c r="K14" s="132"/>
      <c r="L14" s="132"/>
      <c r="M14" s="133"/>
      <c r="N14" s="134"/>
      <c r="O14" s="132"/>
      <c r="P14" s="132"/>
    </row>
    <row r="15" spans="1:16">
      <c r="A15" s="39" t="s">
        <v>111</v>
      </c>
      <c r="B15" s="41">
        <v>4</v>
      </c>
      <c r="C15" s="132"/>
      <c r="D15" s="132"/>
      <c r="E15" s="132"/>
      <c r="F15" s="132"/>
      <c r="G15" s="132"/>
      <c r="H15" s="132"/>
      <c r="I15" s="132">
        <v>0</v>
      </c>
      <c r="J15" s="132"/>
      <c r="K15" s="132">
        <v>0</v>
      </c>
      <c r="L15" s="132"/>
      <c r="M15" s="133"/>
      <c r="N15" s="134"/>
      <c r="O15" s="132"/>
      <c r="P15" s="132"/>
    </row>
    <row r="16" spans="1:16">
      <c r="A16" s="39" t="s">
        <v>112</v>
      </c>
      <c r="B16" s="41">
        <v>5</v>
      </c>
      <c r="C16" s="132">
        <v>606000</v>
      </c>
      <c r="D16" s="132"/>
      <c r="E16" s="132">
        <v>606000</v>
      </c>
      <c r="F16" s="132"/>
      <c r="G16" s="132">
        <v>0</v>
      </c>
      <c r="H16" s="132"/>
      <c r="I16" s="132"/>
      <c r="J16" s="132"/>
      <c r="K16" s="132"/>
      <c r="L16" s="132"/>
      <c r="M16" s="133"/>
      <c r="N16" s="134"/>
      <c r="O16" s="132"/>
      <c r="P16" s="132"/>
    </row>
    <row r="17" spans="1:16">
      <c r="A17" s="39" t="s">
        <v>113</v>
      </c>
      <c r="B17" s="41"/>
      <c r="C17" s="132"/>
      <c r="D17" s="132"/>
      <c r="E17" s="132"/>
      <c r="F17" s="132"/>
      <c r="G17" s="132"/>
      <c r="H17" s="132"/>
      <c r="I17" s="132">
        <v>0</v>
      </c>
      <c r="J17" s="132"/>
      <c r="K17" s="132">
        <v>0</v>
      </c>
      <c r="L17" s="132"/>
      <c r="M17" s="133"/>
      <c r="N17" s="134"/>
      <c r="O17" s="132"/>
      <c r="P17" s="132"/>
    </row>
    <row r="18" spans="1:16">
      <c r="A18" s="36" t="s">
        <v>114</v>
      </c>
      <c r="B18" s="41">
        <v>6</v>
      </c>
      <c r="C18" s="132"/>
      <c r="D18" s="132"/>
      <c r="E18" s="132"/>
      <c r="F18" s="132"/>
      <c r="G18" s="132">
        <v>87923</v>
      </c>
      <c r="H18" s="132"/>
      <c r="I18" s="132">
        <v>87923</v>
      </c>
      <c r="J18" s="132"/>
      <c r="K18" s="132">
        <v>87923</v>
      </c>
      <c r="L18" s="132"/>
      <c r="M18" s="133"/>
      <c r="N18" s="134"/>
      <c r="O18" s="132"/>
      <c r="P18" s="132"/>
    </row>
    <row r="19" spans="1:16">
      <c r="A19" s="36" t="s">
        <v>115</v>
      </c>
      <c r="B19" s="41">
        <v>7</v>
      </c>
      <c r="C19" s="132">
        <v>946200</v>
      </c>
      <c r="D19" s="132"/>
      <c r="E19" s="132">
        <v>440813</v>
      </c>
      <c r="F19" s="132"/>
      <c r="G19" s="132"/>
      <c r="H19" s="132"/>
      <c r="I19" s="132">
        <v>505387</v>
      </c>
      <c r="J19" s="132"/>
      <c r="K19" s="132">
        <v>505387</v>
      </c>
      <c r="L19" s="132"/>
      <c r="M19" s="133"/>
      <c r="N19" s="134"/>
      <c r="O19" s="132"/>
      <c r="P19" s="132"/>
    </row>
    <row r="20" spans="1:16">
      <c r="A20" s="36" t="s">
        <v>116</v>
      </c>
      <c r="B20" s="41">
        <v>8</v>
      </c>
      <c r="C20" s="132"/>
      <c r="D20" s="132"/>
      <c r="E20" s="132"/>
      <c r="F20" s="132"/>
      <c r="G20" s="132">
        <v>328000</v>
      </c>
      <c r="H20" s="132"/>
      <c r="I20" s="132">
        <v>328000</v>
      </c>
      <c r="J20" s="132"/>
      <c r="K20" s="132">
        <v>0</v>
      </c>
      <c r="L20" s="132"/>
      <c r="M20" s="133"/>
      <c r="N20" s="134"/>
      <c r="O20" s="132"/>
      <c r="P20" s="132"/>
    </row>
    <row r="21" spans="1:16">
      <c r="A21" s="36" t="s">
        <v>117</v>
      </c>
      <c r="B21" s="41">
        <v>9</v>
      </c>
      <c r="C21" s="132"/>
      <c r="D21" s="132"/>
      <c r="E21" s="132"/>
      <c r="F21" s="132"/>
      <c r="G21" s="132"/>
      <c r="H21" s="132"/>
      <c r="I21" s="132"/>
      <c r="J21" s="132"/>
      <c r="K21" s="132"/>
      <c r="L21" s="132"/>
      <c r="M21" s="133"/>
      <c r="N21" s="134"/>
      <c r="O21" s="132"/>
      <c r="P21" s="132"/>
    </row>
    <row r="22" spans="1:16">
      <c r="A22" s="36" t="s">
        <v>118</v>
      </c>
      <c r="B22" s="41">
        <v>10</v>
      </c>
      <c r="C22" s="132"/>
      <c r="D22" s="132"/>
      <c r="E22" s="132"/>
      <c r="F22" s="132"/>
      <c r="G22" s="132">
        <v>53170</v>
      </c>
      <c r="H22" s="132"/>
      <c r="I22" s="132">
        <v>53170</v>
      </c>
      <c r="J22" s="132"/>
      <c r="K22" s="132">
        <v>53170</v>
      </c>
      <c r="L22" s="132"/>
      <c r="M22" s="133"/>
      <c r="N22" s="134"/>
      <c r="O22" s="132"/>
      <c r="P22" s="132"/>
    </row>
    <row r="23" spans="1:16">
      <c r="A23" s="36" t="s">
        <v>119</v>
      </c>
      <c r="B23" s="41">
        <v>11</v>
      </c>
      <c r="C23" s="132">
        <v>235500</v>
      </c>
      <c r="D23" s="132"/>
      <c r="E23" s="132">
        <v>84000</v>
      </c>
      <c r="F23" s="132"/>
      <c r="G23" s="132">
        <v>151500</v>
      </c>
      <c r="H23" s="132"/>
      <c r="I23" s="132">
        <v>303000</v>
      </c>
      <c r="J23" s="132"/>
      <c r="K23" s="132">
        <v>303000</v>
      </c>
      <c r="L23" s="132"/>
      <c r="M23" s="133"/>
      <c r="N23" s="134"/>
      <c r="O23" s="132"/>
      <c r="P23" s="132"/>
    </row>
    <row r="24" spans="1:16">
      <c r="A24" s="36" t="s">
        <v>120</v>
      </c>
      <c r="B24" s="41">
        <v>14</v>
      </c>
      <c r="C24" s="132"/>
      <c r="D24" s="132"/>
      <c r="E24" s="132"/>
      <c r="F24" s="132"/>
      <c r="G24" s="132"/>
      <c r="H24" s="132"/>
      <c r="I24" s="132"/>
      <c r="J24" s="132"/>
      <c r="K24" s="132"/>
      <c r="L24" s="132"/>
      <c r="M24" s="133"/>
      <c r="N24" s="134"/>
      <c r="O24" s="132"/>
      <c r="P24" s="132"/>
    </row>
    <row r="25" spans="1:16">
      <c r="A25" s="36" t="s">
        <v>121</v>
      </c>
      <c r="B25" s="41">
        <v>15</v>
      </c>
      <c r="C25" s="132">
        <v>654000</v>
      </c>
      <c r="D25" s="132"/>
      <c r="E25" s="132"/>
      <c r="F25" s="132"/>
      <c r="G25" s="132"/>
      <c r="H25" s="132"/>
      <c r="I25" s="132">
        <v>654000</v>
      </c>
      <c r="J25" s="132"/>
      <c r="K25" s="132">
        <v>654000</v>
      </c>
      <c r="L25" s="132"/>
      <c r="M25" s="133"/>
      <c r="N25" s="134"/>
      <c r="O25" s="132"/>
      <c r="P25" s="132"/>
    </row>
    <row r="26" spans="1:16">
      <c r="A26" s="40" t="s">
        <v>122</v>
      </c>
      <c r="B26" s="41">
        <v>16</v>
      </c>
      <c r="C26" s="133"/>
      <c r="D26" s="134"/>
      <c r="E26" s="132"/>
      <c r="F26" s="132"/>
      <c r="G26" s="132"/>
      <c r="H26" s="132"/>
      <c r="I26" s="132"/>
      <c r="J26" s="132"/>
      <c r="K26" s="132"/>
      <c r="L26" s="132"/>
      <c r="M26" s="133"/>
      <c r="N26" s="134"/>
      <c r="O26" s="132"/>
      <c r="P26" s="132"/>
    </row>
    <row r="27" spans="1:16">
      <c r="A27" s="40" t="s">
        <v>123</v>
      </c>
      <c r="B27" s="41">
        <v>17</v>
      </c>
      <c r="C27" s="132"/>
      <c r="D27" s="132"/>
      <c r="E27" s="132"/>
      <c r="F27" s="132"/>
      <c r="G27" s="132"/>
      <c r="H27" s="132"/>
      <c r="I27" s="132"/>
      <c r="J27" s="132"/>
      <c r="K27" s="132"/>
      <c r="L27" s="132"/>
      <c r="M27" s="133"/>
      <c r="N27" s="134"/>
      <c r="O27" s="132"/>
      <c r="P27" s="132"/>
    </row>
    <row r="28" spans="1:16">
      <c r="A28" s="36" t="s">
        <v>124</v>
      </c>
      <c r="B28" s="41">
        <v>18</v>
      </c>
      <c r="C28" s="132">
        <v>340000</v>
      </c>
      <c r="D28" s="132"/>
      <c r="E28" s="132">
        <v>180000</v>
      </c>
      <c r="F28" s="132"/>
      <c r="G28" s="132"/>
      <c r="H28" s="132"/>
      <c r="I28" s="132">
        <v>160000</v>
      </c>
      <c r="J28" s="132"/>
      <c r="K28" s="132">
        <v>160000</v>
      </c>
      <c r="L28" s="132"/>
      <c r="M28" s="133"/>
      <c r="N28" s="134"/>
      <c r="O28" s="125"/>
      <c r="P28" s="125"/>
    </row>
    <row r="29" spans="1:16">
      <c r="A29" s="36" t="s">
        <v>125</v>
      </c>
      <c r="B29" s="41">
        <v>19</v>
      </c>
      <c r="C29" s="132"/>
      <c r="D29" s="132"/>
      <c r="E29" s="132"/>
      <c r="F29" s="132"/>
      <c r="G29" s="132"/>
      <c r="H29" s="132"/>
      <c r="I29" s="132"/>
      <c r="J29" s="132"/>
      <c r="K29" s="132"/>
      <c r="L29" s="132"/>
      <c r="M29" s="133"/>
      <c r="N29" s="134"/>
      <c r="O29" s="125"/>
      <c r="P29" s="125"/>
    </row>
    <row r="30" spans="1:16">
      <c r="A30" s="36" t="s">
        <v>126</v>
      </c>
      <c r="B30" s="41">
        <v>20</v>
      </c>
      <c r="C30" s="132"/>
      <c r="D30" s="132"/>
      <c r="E30" s="132"/>
      <c r="F30" s="132"/>
      <c r="G30" s="132"/>
      <c r="H30" s="132"/>
      <c r="I30" s="132"/>
      <c r="J30" s="132"/>
      <c r="K30" s="132"/>
      <c r="L30" s="132"/>
      <c r="M30" s="133"/>
      <c r="N30" s="134"/>
      <c r="O30" s="125"/>
      <c r="P30" s="125"/>
    </row>
    <row r="31" spans="1:16">
      <c r="A31" s="36" t="s">
        <v>127</v>
      </c>
      <c r="B31" s="41">
        <v>21</v>
      </c>
      <c r="C31" s="133">
        <v>400000</v>
      </c>
      <c r="D31" s="134"/>
      <c r="E31" s="133"/>
      <c r="F31" s="134"/>
      <c r="G31" s="133"/>
      <c r="H31" s="134"/>
      <c r="I31" s="133">
        <v>400000</v>
      </c>
      <c r="J31" s="134"/>
      <c r="K31" s="133"/>
      <c r="L31" s="134"/>
      <c r="M31" s="133">
        <v>400000</v>
      </c>
      <c r="N31" s="134"/>
      <c r="O31" s="136"/>
      <c r="P31" s="137"/>
    </row>
    <row r="32" spans="1:16" ht="27" customHeight="1">
      <c r="A32" s="138" t="s">
        <v>152</v>
      </c>
      <c r="B32" s="138"/>
      <c r="C32" s="138"/>
      <c r="D32" s="138"/>
      <c r="E32" s="138"/>
      <c r="F32" s="138"/>
      <c r="G32" s="138"/>
      <c r="H32" s="138"/>
      <c r="I32" s="138"/>
      <c r="J32" s="138"/>
      <c r="K32" s="138"/>
      <c r="L32" s="138"/>
      <c r="M32" s="138"/>
      <c r="N32" s="138"/>
      <c r="O32" s="138"/>
      <c r="P32" s="138"/>
    </row>
    <row r="33" spans="1:16" ht="21" customHeight="1">
      <c r="A33" s="139" t="s">
        <v>129</v>
      </c>
      <c r="B33" s="139"/>
      <c r="C33" s="139"/>
      <c r="D33" s="139"/>
      <c r="E33" s="139"/>
      <c r="F33" s="139"/>
      <c r="G33" s="139"/>
      <c r="H33" s="139"/>
      <c r="I33" s="139"/>
      <c r="J33" s="139"/>
      <c r="K33" s="139"/>
      <c r="L33" s="139"/>
      <c r="M33" s="139"/>
      <c r="N33" s="139"/>
      <c r="O33" s="139"/>
      <c r="P33" s="139"/>
    </row>
    <row r="34" spans="1:16" ht="15.75">
      <c r="A34" s="135" t="s">
        <v>149</v>
      </c>
      <c r="B34" s="135"/>
      <c r="C34" s="135"/>
      <c r="D34" s="135"/>
      <c r="E34" s="135"/>
      <c r="F34" s="135"/>
      <c r="G34" s="135"/>
      <c r="H34" s="135"/>
      <c r="I34" s="135"/>
      <c r="J34" s="135"/>
      <c r="K34" s="135"/>
      <c r="L34" s="135"/>
      <c r="M34" s="135"/>
      <c r="N34" s="135"/>
      <c r="O34" s="135"/>
      <c r="P34" s="135"/>
    </row>
  </sheetData>
  <mergeCells count="170">
    <mergeCell ref="O31:P31"/>
    <mergeCell ref="A32:P32"/>
    <mergeCell ref="A33:P33"/>
    <mergeCell ref="A34:P34"/>
    <mergeCell ref="C31:D31"/>
    <mergeCell ref="E31:F31"/>
    <mergeCell ref="G31:H31"/>
    <mergeCell ref="I31:J31"/>
    <mergeCell ref="K31:L31"/>
    <mergeCell ref="M31:N31"/>
    <mergeCell ref="O29:P29"/>
    <mergeCell ref="C30:D30"/>
    <mergeCell ref="E30:F30"/>
    <mergeCell ref="G30:H30"/>
    <mergeCell ref="I30:J30"/>
    <mergeCell ref="K30:L30"/>
    <mergeCell ref="M30:N30"/>
    <mergeCell ref="O30:P30"/>
    <mergeCell ref="C29:D29"/>
    <mergeCell ref="E29:F29"/>
    <mergeCell ref="G29:H29"/>
    <mergeCell ref="I29:J29"/>
    <mergeCell ref="K29:L29"/>
    <mergeCell ref="M29:N29"/>
    <mergeCell ref="O27:P27"/>
    <mergeCell ref="C28:D28"/>
    <mergeCell ref="E28:F28"/>
    <mergeCell ref="G28:H28"/>
    <mergeCell ref="I28:J28"/>
    <mergeCell ref="K28:L28"/>
    <mergeCell ref="M28:N28"/>
    <mergeCell ref="O28:P28"/>
    <mergeCell ref="C27:D27"/>
    <mergeCell ref="E27:F27"/>
    <mergeCell ref="G27:H27"/>
    <mergeCell ref="I27:J27"/>
    <mergeCell ref="K27:L27"/>
    <mergeCell ref="M27:N27"/>
    <mergeCell ref="O25:P25"/>
    <mergeCell ref="C26:D26"/>
    <mergeCell ref="E26:F26"/>
    <mergeCell ref="G26:H26"/>
    <mergeCell ref="I26:J26"/>
    <mergeCell ref="K26:L26"/>
    <mergeCell ref="M26:N26"/>
    <mergeCell ref="O26:P26"/>
    <mergeCell ref="C25:D25"/>
    <mergeCell ref="E25:F25"/>
    <mergeCell ref="G25:H25"/>
    <mergeCell ref="I25:J25"/>
    <mergeCell ref="K25:L25"/>
    <mergeCell ref="M25:N25"/>
    <mergeCell ref="O23:P23"/>
    <mergeCell ref="C24:D24"/>
    <mergeCell ref="E24:F24"/>
    <mergeCell ref="G24:H24"/>
    <mergeCell ref="I24:J24"/>
    <mergeCell ref="K24:L24"/>
    <mergeCell ref="M24:N24"/>
    <mergeCell ref="O24:P24"/>
    <mergeCell ref="C23:D23"/>
    <mergeCell ref="E23:F23"/>
    <mergeCell ref="G23:H23"/>
    <mergeCell ref="I23:J23"/>
    <mergeCell ref="K23:L23"/>
    <mergeCell ref="M23:N23"/>
    <mergeCell ref="O21:P21"/>
    <mergeCell ref="C22:D22"/>
    <mergeCell ref="E22:F22"/>
    <mergeCell ref="G22:H22"/>
    <mergeCell ref="I22:J22"/>
    <mergeCell ref="K22:L22"/>
    <mergeCell ref="M22:N22"/>
    <mergeCell ref="O22:P22"/>
    <mergeCell ref="C21:D21"/>
    <mergeCell ref="E21:F21"/>
    <mergeCell ref="G21:H21"/>
    <mergeCell ref="I21:J21"/>
    <mergeCell ref="K21:L21"/>
    <mergeCell ref="M21:N21"/>
    <mergeCell ref="O19:P19"/>
    <mergeCell ref="C20:D20"/>
    <mergeCell ref="E20:F20"/>
    <mergeCell ref="G20:H20"/>
    <mergeCell ref="I20:J20"/>
    <mergeCell ref="K20:L20"/>
    <mergeCell ref="M20:N20"/>
    <mergeCell ref="O20:P20"/>
    <mergeCell ref="C19:D19"/>
    <mergeCell ref="E19:F19"/>
    <mergeCell ref="G19:H19"/>
    <mergeCell ref="I19:J19"/>
    <mergeCell ref="K19:L19"/>
    <mergeCell ref="M19:N19"/>
    <mergeCell ref="O17:P17"/>
    <mergeCell ref="C18:D18"/>
    <mergeCell ref="E18:F18"/>
    <mergeCell ref="G18:H18"/>
    <mergeCell ref="I18:J18"/>
    <mergeCell ref="K18:L18"/>
    <mergeCell ref="M18:N18"/>
    <mergeCell ref="O18:P18"/>
    <mergeCell ref="C17:D17"/>
    <mergeCell ref="E17:F17"/>
    <mergeCell ref="G17:H17"/>
    <mergeCell ref="I17:J17"/>
    <mergeCell ref="K17:L17"/>
    <mergeCell ref="M17:N17"/>
    <mergeCell ref="O15:P15"/>
    <mergeCell ref="C16:D16"/>
    <mergeCell ref="E16:F16"/>
    <mergeCell ref="G16:H16"/>
    <mergeCell ref="I16:J16"/>
    <mergeCell ref="K16:L16"/>
    <mergeCell ref="M16:N16"/>
    <mergeCell ref="O16:P16"/>
    <mergeCell ref="C15:D15"/>
    <mergeCell ref="E15:F15"/>
    <mergeCell ref="G15:H15"/>
    <mergeCell ref="I15:J15"/>
    <mergeCell ref="K15:L15"/>
    <mergeCell ref="M15:N15"/>
    <mergeCell ref="O13:P13"/>
    <mergeCell ref="C14:D14"/>
    <mergeCell ref="E14:F14"/>
    <mergeCell ref="G14:H14"/>
    <mergeCell ref="I14:J14"/>
    <mergeCell ref="K14:L14"/>
    <mergeCell ref="M14:N14"/>
    <mergeCell ref="O14:P14"/>
    <mergeCell ref="C13:D13"/>
    <mergeCell ref="E13:F13"/>
    <mergeCell ref="G13:H13"/>
    <mergeCell ref="I13:J13"/>
    <mergeCell ref="K13:L13"/>
    <mergeCell ref="M13:N13"/>
    <mergeCell ref="O11:P11"/>
    <mergeCell ref="C12:D12"/>
    <mergeCell ref="E12:F12"/>
    <mergeCell ref="G12:H12"/>
    <mergeCell ref="I12:J12"/>
    <mergeCell ref="K12:L12"/>
    <mergeCell ref="M12:N12"/>
    <mergeCell ref="O12:P12"/>
    <mergeCell ref="C11:D11"/>
    <mergeCell ref="E11:F11"/>
    <mergeCell ref="G11:H11"/>
    <mergeCell ref="I11:J11"/>
    <mergeCell ref="K11:L11"/>
    <mergeCell ref="M11:N11"/>
    <mergeCell ref="J1:P1"/>
    <mergeCell ref="J2:P2"/>
    <mergeCell ref="A3:P3"/>
    <mergeCell ref="N4:P4"/>
    <mergeCell ref="A5:B10"/>
    <mergeCell ref="C5:D9"/>
    <mergeCell ref="E5:F9"/>
    <mergeCell ref="G5:H9"/>
    <mergeCell ref="I5:P5"/>
    <mergeCell ref="I6:J9"/>
    <mergeCell ref="K6:L9"/>
    <mergeCell ref="M6:N9"/>
    <mergeCell ref="O6:P9"/>
    <mergeCell ref="C10:D10"/>
    <mergeCell ref="E10:F10"/>
    <mergeCell ref="G10:H10"/>
    <mergeCell ref="I10:J10"/>
    <mergeCell ref="K10:L10"/>
    <mergeCell ref="M10:N10"/>
    <mergeCell ref="O10:P10"/>
  </mergeCells>
  <pageMargins left="0.7" right="0.7" top="0.75" bottom="0.75" header="0.3" footer="0.3"/>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02сар мэдээ </vt:lpstr>
      <vt:lpstr>2- сар өр авлага</vt:lpstr>
      <vt:lpstr>Sheet3</vt:lpstr>
      <vt:lpstr>03 сар мэдээ</vt:lpstr>
      <vt:lpstr>3 сар өр авлага</vt:lpstr>
      <vt:lpstr>4 сарын мэдээ</vt:lpstr>
      <vt:lpstr>4 сар өр авлага</vt:lpstr>
      <vt:lpstr>5 сарын мэдээ</vt:lpstr>
      <vt:lpstr>5 сарын єр авлага</vt:lpstr>
      <vt:lpstr>6 сарын мэдээ</vt:lpstr>
      <vt:lpstr>6 сарын єр авлага</vt:lpstr>
      <vt:lpstr>8 сарын мэдээ</vt:lpstr>
      <vt:lpstr>8 сарын өр авлага</vt:lpstr>
      <vt:lpstr>9 сарын мэдээ</vt:lpstr>
      <vt:lpstr>9 сарын өр авлага</vt:lpstr>
      <vt:lpstr>Sheet1</vt:lpstr>
      <vt:lpstr>Sheet2</vt:lpstr>
      <vt:lpstr>Sheet4</vt:lpstr>
      <vt:lpstr>10 сар</vt:lpstr>
      <vt:lpstr>10 сарын өр авлага</vt:lpstr>
      <vt:lpstr>11 sar</vt:lpstr>
      <vt:lpstr>11 sar or</vt:lpstr>
      <vt:lpstr>2018.01</vt:lpstr>
      <vt:lpstr>Sheet6</vt:lpstr>
      <vt:lpstr>2 сарын өглөг</vt:lpstr>
      <vt:lpstr>2 sariin medee</vt:lpstr>
      <vt:lpstr>3 sariin medee</vt:lpstr>
      <vt:lpstr>Sheet5</vt:lpstr>
      <vt:lpstr>орлого</vt:lpstr>
      <vt:lpstr>4 sar</vt:lpstr>
      <vt:lpstr>Sheet10</vt:lpstr>
      <vt:lpstr>6 сар</vt:lpstr>
      <vt:lpstr>7 sar ur</vt:lpstr>
      <vt:lpstr>8-sar</vt:lpstr>
      <vt:lpstr>uglog</vt:lpstr>
      <vt:lpstr>9 sar</vt:lpstr>
      <vt:lpstr>9 sar oglog</vt:lpstr>
      <vt:lpstr>10 sar</vt:lpstr>
      <vt:lpstr>Sheet7</vt:lpstr>
      <vt:lpstr>11 сар</vt:lpstr>
      <vt:lpstr>12 сар</vt:lpstr>
      <vt:lpstr>Sheet8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sanhuu</dc:creator>
  <cp:lastModifiedBy>DNGB</cp:lastModifiedBy>
  <cp:lastPrinted>2018-11-06T03:38:11Z</cp:lastPrinted>
  <dcterms:created xsi:type="dcterms:W3CDTF">2015-04-23T00:55:05Z</dcterms:created>
  <dcterms:modified xsi:type="dcterms:W3CDTF">2018-11-06T03:40:10Z</dcterms:modified>
</cp:coreProperties>
</file>